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gdichoso/Desktop/"/>
    </mc:Choice>
  </mc:AlternateContent>
  <xr:revisionPtr revIDLastSave="0" documentId="13_ncr:1_{95EC7341-A5D2-3B4A-B5DD-6C99D18761DA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Risk Register" sheetId="4" r:id="rId1"/>
    <sheet name="Risk Stats" sheetId="10" r:id="rId2"/>
    <sheet name="RiskMatrix" sheetId="8" r:id="rId3"/>
    <sheet name="Definition Tables" sheetId="7" r:id="rId4"/>
  </sheets>
  <definedNames>
    <definedName name="DescConsequence">TableConseq[Cons-Desc]</definedName>
    <definedName name="DescLikelihood">TableProb[Like-Desc]</definedName>
    <definedName name="_xlnm.Print_Area" localSheetId="0">'Risk Register'!$B$9:$Q$17</definedName>
    <definedName name="_xlnm.Print_Area" localSheetId="2">RiskMatrix!$D$9:$J$21</definedName>
    <definedName name="ReviewFreq">'Definition Tables'!$L$5</definedName>
    <definedName name="rExtreme">'Definition Tables'!$R$10</definedName>
    <definedName name="rHigh">'Definition Tables'!$J$30</definedName>
    <definedName name="RIOCatSt">TableRIO[[#Headers],[SOURCE]]</definedName>
    <definedName name="RIOLevel">TableRisk[RIO Level]</definedName>
    <definedName name="RIOType">TableRIO[SOURCE]</definedName>
    <definedName name="RiskCategory">TableRiskCategories[Business Risk Category]</definedName>
    <definedName name="RiskCatSt">TableRiskCategories[[#Headers],[Business Risk Category]]</definedName>
    <definedName name="RiskLightFinal">OFFSET('Risk Register'!$Q$9,0,0,RowsRISK,1)</definedName>
    <definedName name="RiskLightInit">OFFSET('Risk Register'!$O$9,0,0,RowsRISK,1)</definedName>
    <definedName name="RiskScheduled">OFFSET('Risk Register'!$R$9,0,0,RowsRISK,1)</definedName>
    <definedName name="rLow">'Definition Tables'!$J$28</definedName>
    <definedName name="rModerate">'Definition Tables'!$J$29</definedName>
    <definedName name="RowsRIO">MATCH("End",#REF!,0)-1</definedName>
    <definedName name="RowsRISK">MATCH("End",'Risk Register'!$B:$B,0)-1</definedName>
    <definedName name="TheCompleted">OFFSET(#REF!,0,0,RowsRIO,1)</definedName>
    <definedName name="ThePresent">OFFSET(#REF!,0,0,RowsRIO,1)</definedName>
    <definedName name="TheRaised">OFFSET(#REF!,0,0,RowsRIO,1)</definedName>
    <definedName name="TheSource">OFFSET(#REF!,0,0,RowsRIO,1)</definedName>
    <definedName name="TheTrafficLight">OFFSET(#REF!,0,0,RowsRIO,1)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4" l="1"/>
  <c r="S10" i="4"/>
  <c r="T10" i="4"/>
  <c r="U10" i="4" s="1"/>
  <c r="W10" i="4" s="1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S11" i="4"/>
  <c r="H11" i="4" s="1"/>
  <c r="S12" i="4"/>
  <c r="H12" i="4" s="1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L10" i="4" l="1"/>
  <c r="V10" i="4" s="1"/>
  <c r="H27" i="7"/>
  <c r="K27" i="7"/>
  <c r="B9" i="10" l="1"/>
  <c r="R11" i="4" l="1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B12" i="10"/>
  <c r="W26" i="4"/>
  <c r="H7" i="7"/>
  <c r="H28" i="7"/>
  <c r="F19" i="8" s="1"/>
  <c r="J30" i="7"/>
  <c r="H10" i="4" s="1"/>
  <c r="O26" i="4" l="1"/>
  <c r="P26" i="4"/>
  <c r="Q26" i="4"/>
  <c r="K28" i="7"/>
  <c r="F20" i="8" s="1"/>
  <c r="K29" i="7"/>
  <c r="G20" i="8" s="1"/>
  <c r="K30" i="7"/>
  <c r="H20" i="8" s="1"/>
  <c r="H26" i="4" l="1"/>
  <c r="V26" i="4" s="1"/>
  <c r="L11" i="4"/>
  <c r="V11" i="4" s="1"/>
  <c r="L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L20" i="4" l="1"/>
  <c r="V20" i="4" s="1"/>
  <c r="U20" i="4"/>
  <c r="W20" i="4" s="1"/>
  <c r="L23" i="4"/>
  <c r="V23" i="4" s="1"/>
  <c r="U23" i="4"/>
  <c r="W23" i="4" s="1"/>
  <c r="L19" i="4"/>
  <c r="V19" i="4" s="1"/>
  <c r="U19" i="4"/>
  <c r="W19" i="4" s="1"/>
  <c r="L14" i="4"/>
  <c r="V14" i="4" s="1"/>
  <c r="U14" i="4"/>
  <c r="W14" i="4" s="1"/>
  <c r="L22" i="4"/>
  <c r="V22" i="4" s="1"/>
  <c r="U22" i="4"/>
  <c r="W22" i="4" s="1"/>
  <c r="L18" i="4"/>
  <c r="V18" i="4" s="1"/>
  <c r="U18" i="4"/>
  <c r="W18" i="4" s="1"/>
  <c r="L17" i="4"/>
  <c r="V17" i="4" s="1"/>
  <c r="U17" i="4"/>
  <c r="W17" i="4" s="1"/>
  <c r="L13" i="4"/>
  <c r="V13" i="4" s="1"/>
  <c r="U13" i="4"/>
  <c r="W13" i="4" s="1"/>
  <c r="L24" i="4"/>
  <c r="V24" i="4" s="1"/>
  <c r="U24" i="4"/>
  <c r="W24" i="4" s="1"/>
  <c r="L15" i="4"/>
  <c r="V15" i="4" s="1"/>
  <c r="U15" i="4"/>
  <c r="W15" i="4" s="1"/>
  <c r="L25" i="4"/>
  <c r="V25" i="4" s="1"/>
  <c r="U25" i="4"/>
  <c r="W25" i="4" s="1"/>
  <c r="L21" i="4"/>
  <c r="V21" i="4" s="1"/>
  <c r="U21" i="4"/>
  <c r="W21" i="4" s="1"/>
  <c r="L16" i="4"/>
  <c r="V16" i="4" s="1"/>
  <c r="U16" i="4"/>
  <c r="W16" i="4" s="1"/>
  <c r="V12" i="4"/>
  <c r="U12" i="4"/>
  <c r="W12" i="4" s="1"/>
  <c r="U11" i="4"/>
  <c r="W11" i="4" s="1"/>
  <c r="H22" i="7"/>
  <c r="E11" i="8" s="1"/>
  <c r="H12" i="7"/>
  <c r="J10" i="8" s="1"/>
  <c r="H21" i="7"/>
  <c r="E12" i="8" s="1"/>
  <c r="H11" i="7"/>
  <c r="I10" i="8" s="1"/>
  <c r="I30" i="7"/>
  <c r="H20" i="7"/>
  <c r="E13" i="8" s="1"/>
  <c r="H10" i="7"/>
  <c r="H10" i="8" s="1"/>
  <c r="I29" i="7"/>
  <c r="H29" i="7" s="1"/>
  <c r="G19" i="8" s="1"/>
  <c r="H19" i="7"/>
  <c r="E14" i="8" s="1"/>
  <c r="H9" i="7"/>
  <c r="G10" i="8" s="1"/>
  <c r="H18" i="7"/>
  <c r="E15" i="8" s="1"/>
  <c r="H8" i="7"/>
  <c r="F10" i="8" s="1"/>
  <c r="P10" i="4" l="1"/>
  <c r="O10" i="4"/>
  <c r="Q10" i="4"/>
  <c r="O16" i="4"/>
  <c r="P16" i="4"/>
  <c r="Q16" i="4"/>
  <c r="P25" i="4"/>
  <c r="O25" i="4"/>
  <c r="Q25" i="4"/>
  <c r="O24" i="4"/>
  <c r="P24" i="4"/>
  <c r="Q24" i="4"/>
  <c r="P17" i="4"/>
  <c r="O17" i="4"/>
  <c r="Q17" i="4"/>
  <c r="O22" i="4"/>
  <c r="P22" i="4"/>
  <c r="Q22" i="4"/>
  <c r="O19" i="4"/>
  <c r="P19" i="4"/>
  <c r="Q19" i="4"/>
  <c r="P20" i="4"/>
  <c r="O20" i="4"/>
  <c r="Q20" i="4"/>
  <c r="P12" i="4"/>
  <c r="O12" i="4"/>
  <c r="P21" i="4"/>
  <c r="O21" i="4"/>
  <c r="Q21" i="4"/>
  <c r="O15" i="4"/>
  <c r="P15" i="4"/>
  <c r="Q15" i="4"/>
  <c r="P13" i="4"/>
  <c r="O13" i="4"/>
  <c r="Q13" i="4"/>
  <c r="O18" i="4"/>
  <c r="P18" i="4"/>
  <c r="Q18" i="4"/>
  <c r="O14" i="4"/>
  <c r="P14" i="4"/>
  <c r="Q14" i="4"/>
  <c r="O23" i="4"/>
  <c r="P23" i="4"/>
  <c r="Q23" i="4"/>
  <c r="P11" i="4"/>
  <c r="Q12" i="4"/>
  <c r="Q11" i="4"/>
  <c r="O11" i="4"/>
  <c r="H30" i="7"/>
  <c r="H19" i="8" s="1"/>
  <c r="H15" i="8"/>
  <c r="J11" i="8"/>
  <c r="J15" i="8"/>
  <c r="J14" i="8"/>
  <c r="G15" i="8"/>
  <c r="G11" i="8"/>
  <c r="F11" i="8"/>
  <c r="F15" i="8"/>
  <c r="F12" i="8"/>
  <c r="I13" i="8"/>
  <c r="J13" i="8"/>
  <c r="H13" i="8"/>
  <c r="G13" i="8"/>
  <c r="F13" i="8"/>
  <c r="I12" i="8"/>
  <c r="G14" i="8"/>
  <c r="I14" i="8"/>
  <c r="H14" i="8"/>
  <c r="F14" i="8"/>
  <c r="H11" i="8"/>
  <c r="H12" i="8"/>
  <c r="I15" i="8"/>
  <c r="I11" i="8"/>
  <c r="G12" i="8"/>
  <c r="J12" i="8"/>
  <c r="F22" i="10" l="1"/>
  <c r="F23" i="10"/>
  <c r="F21" i="10"/>
  <c r="C15" i="10"/>
  <c r="C13" i="10"/>
  <c r="C14" i="10"/>
  <c r="E23" i="10"/>
  <c r="C23" i="10"/>
  <c r="D23" i="10"/>
  <c r="C22" i="10"/>
  <c r="D22" i="10"/>
  <c r="E22" i="10"/>
  <c r="E21" i="10"/>
  <c r="D21" i="10"/>
  <c r="C21" i="10"/>
  <c r="D24" i="10" l="1"/>
  <c r="C16" i="10"/>
  <c r="F24" i="10"/>
  <c r="C24" i="10"/>
  <c r="E24" i="10"/>
  <c r="G22" i="10"/>
  <c r="G21" i="10"/>
  <c r="G23" i="10"/>
  <c r="G24" i="10" l="1"/>
</calcChain>
</file>

<file path=xl/sharedStrings.xml><?xml version="1.0" encoding="utf-8"?>
<sst xmlns="http://schemas.openxmlformats.org/spreadsheetml/2006/main" count="120" uniqueCount="92">
  <si>
    <t>Present</t>
  </si>
  <si>
    <t>Scheduled</t>
  </si>
  <si>
    <t>Traffic Light</t>
  </si>
  <si>
    <t>Green</t>
  </si>
  <si>
    <t>Amber</t>
  </si>
  <si>
    <t>Red</t>
  </si>
  <si>
    <t>Traffic Lights</t>
  </si>
  <si>
    <t>SOURCE</t>
  </si>
  <si>
    <t>Document Management</t>
  </si>
  <si>
    <t>External Audit</t>
  </si>
  <si>
    <t>Internal Audit</t>
  </si>
  <si>
    <t>Management Review</t>
  </si>
  <si>
    <t>Observations</t>
  </si>
  <si>
    <t>Preventive Action</t>
  </si>
  <si>
    <t>Risk</t>
  </si>
  <si>
    <t>Improvement</t>
  </si>
  <si>
    <t>Opportunity</t>
  </si>
  <si>
    <t>Priority</t>
  </si>
  <si>
    <t>Control/Mitigant</t>
  </si>
  <si>
    <t>Owner</t>
  </si>
  <si>
    <t>DESCRIPTION</t>
  </si>
  <si>
    <t>Moderate</t>
  </si>
  <si>
    <t>Risk Likelihood</t>
  </si>
  <si>
    <t>Risk Consequences</t>
  </si>
  <si>
    <t>Low</t>
  </si>
  <si>
    <t>High</t>
  </si>
  <si>
    <t>Very Low</t>
  </si>
  <si>
    <t>Very High</t>
  </si>
  <si>
    <t>FROM</t>
  </si>
  <si>
    <t>TO</t>
  </si>
  <si>
    <t>Likelihood</t>
  </si>
  <si>
    <t>Rating</t>
  </si>
  <si>
    <t>Consequence</t>
  </si>
  <si>
    <t>Risk Score</t>
  </si>
  <si>
    <t>Cons-Desc</t>
  </si>
  <si>
    <t>Like-Desc</t>
  </si>
  <si>
    <t>Risk-Desc</t>
  </si>
  <si>
    <t>Consequence (Initial)</t>
  </si>
  <si>
    <t>End</t>
  </si>
  <si>
    <t>Likelihood (Initial)</t>
  </si>
  <si>
    <t>Score</t>
  </si>
  <si>
    <t>Initial Risk Score</t>
  </si>
  <si>
    <t>Final Risk Score</t>
  </si>
  <si>
    <t>Likelihood (New)</t>
  </si>
  <si>
    <t>Consequence (New)</t>
  </si>
  <si>
    <t>New Score</t>
  </si>
  <si>
    <t>RIO Level</t>
  </si>
  <si>
    <t>Escalation</t>
  </si>
  <si>
    <t>None</t>
  </si>
  <si>
    <t>Possibly</t>
  </si>
  <si>
    <t>Definitely</t>
  </si>
  <si>
    <t>Assessment &amp; Action</t>
  </si>
  <si>
    <t>Strategic</t>
  </si>
  <si>
    <t>Decisions Concerning Your Business’ Objectives</t>
  </si>
  <si>
    <t>Compliance</t>
  </si>
  <si>
    <t>The Need To Comply With Laws, Regulations, Standards And Codes Of Practice</t>
  </si>
  <si>
    <t>Financial</t>
  </si>
  <si>
    <t>Financial Transactions, Systems And Structure Of Your Business</t>
  </si>
  <si>
    <t>Operational</t>
  </si>
  <si>
    <t>Your Operational And Administrative Procedures</t>
  </si>
  <si>
    <t>Environmental</t>
  </si>
  <si>
    <t>External Events That The Business Has Little Control Over Such Unfavourable Weather Or Economic Co</t>
  </si>
  <si>
    <t>Reputational</t>
  </si>
  <si>
    <t>The Character Or Goodwill Of The Business</t>
  </si>
  <si>
    <t>Business Risk Category</t>
  </si>
  <si>
    <t>Decription</t>
  </si>
  <si>
    <t>Last Review</t>
  </si>
  <si>
    <t>Identified Risk</t>
  </si>
  <si>
    <t>Risk Level</t>
  </si>
  <si>
    <t>Date Identified</t>
  </si>
  <si>
    <t>Initial Risk Light</t>
  </si>
  <si>
    <t>Initial Risk</t>
  </si>
  <si>
    <t>Final Risk Assessment</t>
  </si>
  <si>
    <t>RISK Categories
(add to as required)</t>
  </si>
  <si>
    <r>
      <t xml:space="preserve">RIO Categories 
</t>
    </r>
    <r>
      <rPr>
        <sz val="12"/>
        <rFont val="Century Gothic"/>
        <family val="2"/>
      </rPr>
      <t>(add to as required)</t>
    </r>
  </si>
  <si>
    <t>Risk Likelihod</t>
  </si>
  <si>
    <t>Final Risk Light</t>
  </si>
  <si>
    <t>Total</t>
  </si>
  <si>
    <t>#</t>
  </si>
  <si>
    <t xml:space="preserve"> Risk Category</t>
  </si>
  <si>
    <t>Interested parties</t>
  </si>
  <si>
    <t>Ensure interested parties register is reviewed at each management review and impement objectives and operational as needed.</t>
  </si>
  <si>
    <t>ISO 9001</t>
  </si>
  <si>
    <t>Desin and certify all branches by 30/6/17.  Managed through quality objectives</t>
  </si>
  <si>
    <t>Ray McMurrich</t>
  </si>
  <si>
    <t>No regulations or codes concerning chairs</t>
  </si>
  <si>
    <t>Compliance to relevant Statutory and Regulatory requirements for chairs</t>
  </si>
  <si>
    <t>Compliance to relevant Statutory and Regulatory requirements for WHS</t>
  </si>
  <si>
    <t>WHS program</t>
  </si>
  <si>
    <t xml:space="preserve">     Risk Consequence</t>
  </si>
  <si>
    <t xml:space="preserve">    Risk Score</t>
  </si>
  <si>
    <t xml:space="preserve">  Risk Review Frequency (Default)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</si>
</sst>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\ &quot;months&quot;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Century Gothic"/>
      <family val="2"/>
    </font>
    <font>
      <sz val="10"/>
      <color theme="0" tint="-0.249977111117893"/>
      <name val="Arial"/>
      <family val="2"/>
    </font>
    <font>
      <b/>
      <sz val="12"/>
      <name val="Century Gothic"/>
      <family val="2"/>
    </font>
    <font>
      <b/>
      <sz val="18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sz val="16"/>
      <color theme="0"/>
      <name val="Century Gothic"/>
      <family val="2"/>
    </font>
    <font>
      <sz val="14"/>
      <color theme="0"/>
      <name val="Century Gothic"/>
      <family val="2"/>
    </font>
    <font>
      <b/>
      <sz val="14"/>
      <color theme="0"/>
      <name val="Century Gothic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/>
      <bottom style="thin">
        <color theme="0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6" fillId="0" borderId="0" xfId="0" applyFont="1"/>
    <xf numFmtId="2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10" borderId="3" xfId="0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7" fontId="2" fillId="5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4" fontId="2" fillId="5" borderId="9" xfId="0" applyNumberFormat="1" applyFont="1" applyFill="1" applyBorder="1" applyAlignment="1">
      <alignment horizontal="center" vertical="top" wrapText="1"/>
    </xf>
    <xf numFmtId="17" fontId="2" fillId="5" borderId="9" xfId="0" applyNumberFormat="1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1" fontId="15" fillId="11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/>
    </xf>
    <xf numFmtId="0" fontId="13" fillId="9" borderId="11" xfId="0" applyFont="1" applyFill="1" applyBorder="1" applyAlignment="1">
      <alignment horizontal="center" vertical="center"/>
    </xf>
    <xf numFmtId="1" fontId="13" fillId="9" borderId="11" xfId="0" applyNumberFormat="1" applyFont="1" applyFill="1" applyBorder="1" applyAlignment="1">
      <alignment horizontal="center"/>
    </xf>
    <xf numFmtId="0" fontId="7" fillId="0" borderId="1" xfId="0" applyFont="1" applyBorder="1"/>
    <xf numFmtId="1" fontId="7" fillId="0" borderId="14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/>
    </xf>
    <xf numFmtId="1" fontId="14" fillId="9" borderId="19" xfId="0" applyNumberFormat="1" applyFont="1" applyFill="1" applyBorder="1" applyAlignment="1">
      <alignment horizontal="center" vertical="center"/>
    </xf>
    <xf numFmtId="1" fontId="14" fillId="9" borderId="20" xfId="0" applyNumberFormat="1" applyFont="1" applyFill="1" applyBorder="1" applyAlignment="1">
      <alignment horizontal="center" vertical="center"/>
    </xf>
    <xf numFmtId="1" fontId="14" fillId="9" borderId="21" xfId="0" applyNumberFormat="1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14" fontId="14" fillId="8" borderId="23" xfId="0" applyNumberFormat="1" applyFont="1" applyFill="1" applyBorder="1" applyAlignment="1">
      <alignment horizontal="center" vertical="center"/>
    </xf>
    <xf numFmtId="14" fontId="14" fillId="8" borderId="14" xfId="0" applyNumberFormat="1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24" xfId="0" applyFont="1" applyBorder="1"/>
    <xf numFmtId="0" fontId="2" fillId="0" borderId="0" xfId="0" applyFont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3" fillId="10" borderId="0" xfId="0" applyFont="1" applyFill="1"/>
    <xf numFmtId="0" fontId="12" fillId="10" borderId="0" xfId="0" applyFont="1" applyFill="1" applyAlignment="1">
      <alignment horizontal="center" wrapText="1"/>
    </xf>
    <xf numFmtId="165" fontId="12" fillId="10" borderId="0" xfId="0" applyNumberFormat="1" applyFont="1" applyFill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14" fillId="9" borderId="25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0" fontId="13" fillId="10" borderId="25" xfId="0" applyFont="1" applyFill="1" applyBorder="1" applyAlignment="1">
      <alignment horizontal="center" vertical="center"/>
    </xf>
    <xf numFmtId="0" fontId="13" fillId="10" borderId="26" xfId="0" applyFont="1" applyFill="1" applyBorder="1" applyAlignment="1">
      <alignment horizontal="center" vertical="center"/>
    </xf>
    <xf numFmtId="0" fontId="13" fillId="10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10" borderId="11" xfId="0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7" xfId="0" applyFont="1" applyBorder="1" applyAlignment="1" applyProtection="1">
      <alignment vertical="top" wrapText="1"/>
      <protection locked="0"/>
    </xf>
    <xf numFmtId="17" fontId="2" fillId="0" borderId="8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2" fillId="0" borderId="7" xfId="0" applyNumberFormat="1" applyFont="1" applyBorder="1" applyAlignment="1" applyProtection="1">
      <alignment horizontal="center" vertical="top" wrapText="1"/>
      <protection locked="0"/>
    </xf>
    <xf numFmtId="1" fontId="2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17" fontId="2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17" fontId="2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</dxf>
  </dxfs>
  <tableStyles count="0" defaultTableStyle="TableStyleMedium9" defaultPivotStyle="PivotStyleLight16"/>
  <colors>
    <mruColors>
      <color rgb="FFFFFF8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3</xdr:col>
      <xdr:colOff>42333</xdr:colOff>
      <xdr:row>4</xdr:row>
      <xdr:rowOff>102805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65D9B-34B2-7E4A-B536-669DE933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333" y="127000"/>
          <a:ext cx="2286000" cy="653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95262</xdr:rowOff>
    </xdr:from>
    <xdr:to>
      <xdr:col>2</xdr:col>
      <xdr:colOff>523875</xdr:colOff>
      <xdr:row>4</xdr:row>
      <xdr:rowOff>72936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165785-2A1C-6C4F-8055-1FA11F62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95262"/>
          <a:ext cx="2286000" cy="612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663222</xdr:colOff>
      <xdr:row>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893CD1-E794-5823-A7A7-916EA7AA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0" y="0"/>
          <a:ext cx="2286000" cy="660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812800</xdr:colOff>
      <xdr:row>3</xdr:row>
      <xdr:rowOff>41476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E6F67A-C841-A1FD-AD1F-A29FB696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2400" y="0"/>
          <a:ext cx="2286000" cy="6510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Risk" displayName="TableRisk" ref="F26:K30" totalsRowShown="0" headerRowDxfId="33" dataDxfId="32">
  <autoFilter ref="F26:K3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DESCRIPTION" dataDxfId="31"/>
    <tableColumn id="2" xr3:uid="{00000000-0010-0000-0000-000002000000}" name="Escalation" dataDxfId="30"/>
    <tableColumn id="5" xr3:uid="{00000000-0010-0000-0000-000005000000}" name="Risk-Desc" dataDxfId="29">
      <calculatedColumnFormula>CONCATENATE(TableRisk[[#This Row],[FROM]]," to ",TableRisk[[#This Row],[TO]])</calculatedColumnFormula>
    </tableColumn>
    <tableColumn id="6" xr3:uid="{00000000-0010-0000-0000-000006000000}" name="FROM" dataDxfId="28">
      <calculatedColumnFormula>OFFSET(#REF!,-1,1)+1</calculatedColumnFormula>
    </tableColumn>
    <tableColumn id="7" xr3:uid="{00000000-0010-0000-0000-000007000000}" name="TO" dataDxfId="27"/>
    <tableColumn id="3" xr3:uid="{00000000-0010-0000-0000-000003000000}" name="RIO Level" dataDxfId="26">
      <calculatedColumnFormula>TableRisk[[#This Row],[DESCRIPTION]]&amp;" ("&amp;TableRisk[[#This Row],[Escalation]]&amp;")"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Conseq" displayName="TableConseq" ref="F17:H22" totalsRowShown="0" headerRowDxfId="25" dataDxfId="24">
  <autoFilter ref="F17:H2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100-000001000000}" name="Consequence" dataDxfId="23"/>
    <tableColumn id="2" xr3:uid="{00000000-0010-0000-0100-000002000000}" name="Rating" dataDxfId="22"/>
    <tableColumn id="3" xr3:uid="{00000000-0010-0000-0100-000003000000}" name="Cons-Desc" dataDxfId="21">
      <calculatedColumnFormula>TableConseq[[#This Row],[Rating]]&amp;" - "&amp;TableConseq[[#This Row],[Consequence]]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Prob" displayName="TableProb" ref="F6:H12" totalsRowShown="0" headerRowDxfId="20" dataDxfId="19">
  <autoFilter ref="F6:H12" xr:uid="{00000000-000C-0000-FFFF-FFFF02000000}">
    <filterColumn colId="0" hiddenButton="1"/>
    <filterColumn colId="1" hiddenButton="1"/>
    <filterColumn colId="2" hiddenButton="1"/>
  </autoFilter>
  <tableColumns count="3">
    <tableColumn id="1" xr3:uid="{00000000-0010-0000-0200-000001000000}" name="Likelihood" dataDxfId="18"/>
    <tableColumn id="2" xr3:uid="{00000000-0010-0000-0200-000002000000}" name="Rating" dataDxfId="17"/>
    <tableColumn id="3" xr3:uid="{00000000-0010-0000-0200-000003000000}" name="Like-Desc" dataDxfId="16">
      <calculatedColumnFormula>TableProb[[#This Row],[Rating]]&amp;" - "&amp;TableProb[[#This Row],[Likelihood]]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RIO" displayName="TableRIO" ref="A6:A15" totalsRowShown="0" headerRowDxfId="15" dataDxfId="14">
  <autoFilter ref="A6:A15" xr:uid="{00000000-0009-0000-0100-000002000000}"/>
  <tableColumns count="1">
    <tableColumn id="1" xr3:uid="{00000000-0010-0000-0300-000001000000}" name="SOURCE" dataDxfId="1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RiskCategories" displayName="TableRiskCategories" ref="C6:D12" totalsRowShown="0" headerRowDxfId="12" dataDxfId="11">
  <autoFilter ref="C6:D12" xr:uid="{00000000-0009-0000-0100-000001000000}"/>
  <tableColumns count="2">
    <tableColumn id="1" xr3:uid="{00000000-0010-0000-0400-000001000000}" name="Business Risk Category" dataDxfId="10"/>
    <tableColumn id="2" xr3:uid="{00000000-0010-0000-0400-000002000000}" name="Decription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9:X28"/>
  <sheetViews>
    <sheetView showGridLines="0" showRowColHeaders="0" tabSelected="1" zoomScale="60" zoomScaleNormal="60" workbookViewId="0">
      <selection activeCell="I20" sqref="I20"/>
    </sheetView>
  </sheetViews>
  <sheetFormatPr baseColWidth="10" defaultColWidth="8.83203125" defaultRowHeight="13" x14ac:dyDescent="0.15"/>
  <cols>
    <col min="2" max="2" width="6.1640625" style="4" bestFit="1" customWidth="1"/>
    <col min="3" max="3" width="23.33203125" customWidth="1"/>
    <col min="4" max="4" width="42.83203125" customWidth="1"/>
    <col min="5" max="5" width="14.83203125" customWidth="1"/>
    <col min="6" max="7" width="19.33203125" customWidth="1"/>
    <col min="8" max="8" width="19.33203125" style="4" customWidth="1"/>
    <col min="9" max="9" width="43" customWidth="1"/>
    <col min="10" max="10" width="18.1640625" customWidth="1"/>
    <col min="11" max="11" width="19.5" customWidth="1"/>
    <col min="12" max="12" width="15.83203125" bestFit="1" customWidth="1"/>
    <col min="13" max="13" width="20.33203125" customWidth="1"/>
    <col min="14" max="14" width="16.83203125" bestFit="1" customWidth="1"/>
    <col min="15" max="16" width="18.5" customWidth="1"/>
    <col min="17" max="17" width="15.5" customWidth="1"/>
    <col min="18" max="18" width="18.6640625" customWidth="1"/>
    <col min="19" max="19" width="12.6640625" customWidth="1"/>
    <col min="20" max="21" width="13.1640625" customWidth="1"/>
    <col min="22" max="23" width="18.6640625" customWidth="1"/>
    <col min="24" max="24" width="13.83203125" customWidth="1"/>
  </cols>
  <sheetData>
    <row r="9" spans="1:24" s="3" customFormat="1" ht="48" customHeight="1" x14ac:dyDescent="0.15">
      <c r="A9"/>
      <c r="B9" s="41" t="s">
        <v>78</v>
      </c>
      <c r="C9" s="41" t="s">
        <v>79</v>
      </c>
      <c r="D9" s="41" t="s">
        <v>67</v>
      </c>
      <c r="E9" s="41" t="s">
        <v>69</v>
      </c>
      <c r="F9" s="41" t="s">
        <v>39</v>
      </c>
      <c r="G9" s="41" t="s">
        <v>37</v>
      </c>
      <c r="H9" s="41" t="s">
        <v>40</v>
      </c>
      <c r="I9" s="41" t="s">
        <v>18</v>
      </c>
      <c r="J9" s="41" t="s">
        <v>43</v>
      </c>
      <c r="K9" s="41" t="s">
        <v>44</v>
      </c>
      <c r="L9" s="41" t="s">
        <v>45</v>
      </c>
      <c r="M9" s="41" t="s">
        <v>19</v>
      </c>
      <c r="N9" s="41" t="s">
        <v>66</v>
      </c>
      <c r="O9" s="41" t="s">
        <v>70</v>
      </c>
      <c r="P9" s="41" t="s">
        <v>76</v>
      </c>
      <c r="Q9" s="41" t="s">
        <v>2</v>
      </c>
      <c r="R9" s="41" t="s">
        <v>1</v>
      </c>
      <c r="S9" s="41" t="s">
        <v>41</v>
      </c>
      <c r="T9" s="41" t="s">
        <v>42</v>
      </c>
      <c r="U9" s="41" t="s">
        <v>33</v>
      </c>
      <c r="V9" s="41" t="s">
        <v>68</v>
      </c>
      <c r="W9" s="41" t="s">
        <v>0</v>
      </c>
      <c r="X9" s="41" t="s">
        <v>17</v>
      </c>
    </row>
    <row r="10" spans="1:24" ht="57" x14ac:dyDescent="0.15">
      <c r="B10" s="95">
        <v>1</v>
      </c>
      <c r="C10" s="88" t="s">
        <v>52</v>
      </c>
      <c r="D10" s="88" t="s">
        <v>82</v>
      </c>
      <c r="E10" s="96">
        <v>42675</v>
      </c>
      <c r="F10" s="93">
        <v>3</v>
      </c>
      <c r="G10" s="93">
        <v>5</v>
      </c>
      <c r="H10" s="36" t="str">
        <f ca="1">IF(S10&lt;&gt;"",OFFSET(TableRisk[[#Headers],[DESCRIPTION]],IFERROR(MATCH(S10-1,TableRisk[TO],1),0)+1,0),"")</f>
        <v>High</v>
      </c>
      <c r="I10" s="88" t="s">
        <v>83</v>
      </c>
      <c r="J10" s="93">
        <v>5</v>
      </c>
      <c r="K10" s="93">
        <v>2</v>
      </c>
      <c r="L10" s="36" t="str">
        <f ca="1">IF(T10&lt;&gt;"",OFFSET(TableRisk[[#Headers],[DESCRIPTION]],IFERROR(MATCH(T10-1,TableRisk[TO],1),0)+1,0),"")</f>
        <v>Moderate</v>
      </c>
      <c r="M10" s="88" t="s">
        <v>84</v>
      </c>
      <c r="N10" s="89">
        <v>42705</v>
      </c>
      <c r="O10" s="38" t="str">
        <f ca="1">IF(W10,IF(S10&gt;='Definition Tables'!$I$30,"RED",IF(S10&gt;='Definition Tables'!$I$29,"AMBER",IF(S10&gt;='Definition Tables'!$I$28,"GREEN",""))),"")</f>
        <v>RED</v>
      </c>
      <c r="P10" s="38" t="str">
        <f ca="1">IF(W10,IF(T10="","",IF(T10&gt;='Definition Tables'!$I$30,"RED",IF(T10&gt;='Definition Tables'!$I$29,"AMBER",IF(T10&gt;='Definition Tables'!$I$28,"GREEN",IF(T10&gt;='Definition Tables'!$I$27,"NONE",""))))),"")</f>
        <v>AMBER</v>
      </c>
      <c r="Q10" s="38" t="str">
        <f ca="1">IF(W10,IF(U10&gt;='Definition Tables'!$I$30,"RED",IF(U10&gt;='Definition Tables'!$I$29,"AMBER",IF(U10&gt;='Definition Tables'!$I$28,"GREEN",IF(U10&gt;='Definition Tables'!$I$27,"NONE","")))),"")</f>
        <v>AMBER</v>
      </c>
      <c r="R10" s="39">
        <f>IF(N10&lt;&gt;"",EOMONTH(N10,ReviewFreq),"")</f>
        <v>42916</v>
      </c>
      <c r="S10" s="40">
        <f>IF(AND(G10&lt;&gt;"",F10&lt;&gt;""),G10*F10,"")</f>
        <v>15</v>
      </c>
      <c r="T10" s="40">
        <f>IF(AND(K10&lt;&gt;"",J10&lt;&gt;""),K10*J10,"")</f>
        <v>10</v>
      </c>
      <c r="U10" s="40">
        <f>IF(T10="",S10,T10)</f>
        <v>10</v>
      </c>
      <c r="V10" s="39" t="str">
        <f ca="1">IF(L10="",H10,L10)</f>
        <v>Moderate</v>
      </c>
      <c r="W10" s="39" t="b">
        <f t="shared" ref="W10:W17" si="0">AND(C10&lt;&gt;"",U10&lt;&gt;"")</f>
        <v>1</v>
      </c>
      <c r="X10" s="99"/>
    </row>
    <row r="11" spans="1:24" ht="57" x14ac:dyDescent="0.15">
      <c r="B11" s="97">
        <v>2</v>
      </c>
      <c r="C11" s="90" t="s">
        <v>54</v>
      </c>
      <c r="D11" s="90" t="s">
        <v>86</v>
      </c>
      <c r="E11" s="98">
        <v>42675</v>
      </c>
      <c r="F11" s="94">
        <v>2</v>
      </c>
      <c r="G11" s="94">
        <v>1</v>
      </c>
      <c r="H11" s="29" t="str">
        <f ca="1">IF(S11&lt;&gt;"",OFFSET(TableRisk[[#Headers],[DESCRIPTION]],IFERROR(MATCH(S11-1,TableRisk[TO],1),0)+1,0),"")</f>
        <v>Low</v>
      </c>
      <c r="I11" s="90" t="s">
        <v>85</v>
      </c>
      <c r="J11" s="94">
        <v>1</v>
      </c>
      <c r="K11" s="94">
        <v>1</v>
      </c>
      <c r="L11" s="29" t="str">
        <f ca="1">IF(T11&lt;&gt;"",OFFSET(TableRisk[[#Headers],[DESCRIPTION]],IFERROR(MATCH(T11-1,TableRisk[TO],1),0)+1,0),"")</f>
        <v>Low</v>
      </c>
      <c r="M11" s="90" t="s">
        <v>84</v>
      </c>
      <c r="N11" s="91">
        <v>42705</v>
      </c>
      <c r="O11" s="32" t="str">
        <f ca="1">IF(W11,IF(S11&gt;='Definition Tables'!$I$30,"RED",IF(S11&gt;='Definition Tables'!$I$29,"AMBER",IF(S11&gt;='Definition Tables'!$I$28,"GREEN",""))),"")</f>
        <v>GREEN</v>
      </c>
      <c r="P11" s="32" t="str">
        <f ca="1">IF(W11,IF(T11="","",IF(T11&gt;='Definition Tables'!$I$30,"RED",IF(T11&gt;='Definition Tables'!$I$29,"AMBER",IF(T11&gt;='Definition Tables'!$I$28,"GREEN",IF(T11&gt;='Definition Tables'!$I$27,"NONE",""))))),"")</f>
        <v>GREEN</v>
      </c>
      <c r="Q11" s="32" t="str">
        <f ca="1">IF(W11,IF(U11&gt;='Definition Tables'!$I$30,"RED",IF(U11&gt;='Definition Tables'!$I$29,"AMBER",IF(U11&gt;='Definition Tables'!$I$28,"GREEN",IF(U11&gt;='Definition Tables'!$I$27,"NONE","")))),"")</f>
        <v>GREEN</v>
      </c>
      <c r="R11" s="33">
        <f t="shared" ref="R11:R17" si="1">IF(N11&lt;&gt;"",EOMONTH(N11,6),"")</f>
        <v>42916</v>
      </c>
      <c r="S11" s="34">
        <f t="shared" ref="S11:S17" si="2">IF(AND(G11&lt;&gt;"",F11&lt;&gt;""),G11*F11,"")</f>
        <v>2</v>
      </c>
      <c r="T11" s="34">
        <f t="shared" ref="T11:T17" si="3">IF(AND(K11&lt;&gt;"",J11&lt;&gt;""),K11*J11,"")</f>
        <v>1</v>
      </c>
      <c r="U11" s="34">
        <f t="shared" ref="U11:U17" si="4">IF(T11="",S11,T11)</f>
        <v>1</v>
      </c>
      <c r="V11" s="33" t="str">
        <f t="shared" ref="V11:V17" ca="1" si="5">IF(L11="",H11,L11)</f>
        <v>Low</v>
      </c>
      <c r="W11" s="33" t="b">
        <f t="shared" si="0"/>
        <v>1</v>
      </c>
      <c r="X11" s="100"/>
    </row>
    <row r="12" spans="1:24" ht="76" x14ac:dyDescent="0.15">
      <c r="B12" s="97">
        <v>3</v>
      </c>
      <c r="C12" s="90" t="s">
        <v>58</v>
      </c>
      <c r="D12" s="90" t="s">
        <v>80</v>
      </c>
      <c r="E12" s="98">
        <v>42675</v>
      </c>
      <c r="F12" s="94">
        <v>5</v>
      </c>
      <c r="G12" s="94">
        <v>2</v>
      </c>
      <c r="H12" s="29" t="str">
        <f ca="1">IF(S12&lt;&gt;"",OFFSET(TableRisk[[#Headers],[DESCRIPTION]],IFERROR(MATCH(S12-1,TableRisk[TO],1),0)+1,0),"")</f>
        <v>Moderate</v>
      </c>
      <c r="I12" s="90" t="s">
        <v>81</v>
      </c>
      <c r="J12" s="94">
        <v>5</v>
      </c>
      <c r="K12" s="94">
        <v>1</v>
      </c>
      <c r="L12" s="29" t="str">
        <f ca="1">IF(T12&lt;&gt;"",OFFSET(TableRisk[[#Headers],[DESCRIPTION]],IFERROR(MATCH(T12-1,TableRisk[TO],1),0)+1,0),"")</f>
        <v>Low</v>
      </c>
      <c r="M12" s="90" t="s">
        <v>84</v>
      </c>
      <c r="N12" s="91">
        <v>42705</v>
      </c>
      <c r="O12" s="32" t="str">
        <f ca="1">IF(W12,IF(S12&gt;='Definition Tables'!$I$30,"RED",IF(S12&gt;='Definition Tables'!$I$29,"AMBER",IF(S12&gt;='Definition Tables'!$I$28,"GREEN",""))),"")</f>
        <v>AMBER</v>
      </c>
      <c r="P12" s="32" t="str">
        <f ca="1">IF(W12,IF(T12="","",IF(T12&gt;='Definition Tables'!$I$30,"RED",IF(T12&gt;='Definition Tables'!$I$29,"AMBER",IF(T12&gt;='Definition Tables'!$I$28,"GREEN",IF(T12&gt;='Definition Tables'!$I$27,"NONE",""))))),"")</f>
        <v>GREEN</v>
      </c>
      <c r="Q12" s="32" t="str">
        <f ca="1">IF(W12,IF(U12&gt;='Definition Tables'!$I$30,"RED",IF(U12&gt;='Definition Tables'!$I$29,"AMBER",IF(U12&gt;='Definition Tables'!$I$28,"GREEN",IF(U12&gt;='Definition Tables'!$I$27,"NONE","")))),"")</f>
        <v>GREEN</v>
      </c>
      <c r="R12" s="33">
        <f t="shared" si="1"/>
        <v>42916</v>
      </c>
      <c r="S12" s="34">
        <f t="shared" si="2"/>
        <v>10</v>
      </c>
      <c r="T12" s="34">
        <f t="shared" si="3"/>
        <v>5</v>
      </c>
      <c r="U12" s="34">
        <f t="shared" si="4"/>
        <v>5</v>
      </c>
      <c r="V12" s="33" t="str">
        <f t="shared" ca="1" si="5"/>
        <v>Low</v>
      </c>
      <c r="W12" s="33" t="b">
        <f t="shared" si="0"/>
        <v>1</v>
      </c>
      <c r="X12" s="100"/>
    </row>
    <row r="13" spans="1:24" ht="57" x14ac:dyDescent="0.15">
      <c r="A13" s="3"/>
      <c r="B13" s="97">
        <v>4</v>
      </c>
      <c r="C13" s="90" t="s">
        <v>54</v>
      </c>
      <c r="D13" s="90" t="s">
        <v>87</v>
      </c>
      <c r="E13" s="98">
        <v>42644</v>
      </c>
      <c r="F13" s="94">
        <v>5</v>
      </c>
      <c r="G13" s="94">
        <v>4</v>
      </c>
      <c r="H13" s="31" t="str">
        <f ca="1">IF(S13&lt;&gt;"",OFFSET(TableRisk[[#Headers],[DESCRIPTION]],IFERROR(MATCH(S13-1,TableRisk[TO],1),0)+1,0),"")</f>
        <v>High</v>
      </c>
      <c r="I13" s="90" t="s">
        <v>88</v>
      </c>
      <c r="J13" s="94">
        <v>3</v>
      </c>
      <c r="K13" s="94">
        <v>3</v>
      </c>
      <c r="L13" s="37" t="str">
        <f ca="1">IF(T13&lt;&gt;"",OFFSET(TableRisk[[#Headers],[DESCRIPTION]],IFERROR(MATCH(T13-1,TableRisk[TO],1),0)+1,0),"")</f>
        <v>Moderate</v>
      </c>
      <c r="M13" s="90" t="s">
        <v>84</v>
      </c>
      <c r="N13" s="91">
        <v>42705</v>
      </c>
      <c r="O13" s="32" t="str">
        <f ca="1">IF(W13,IF(S13&gt;='Definition Tables'!$I$30,"RED",IF(S13&gt;='Definition Tables'!$I$29,"AMBER",IF(S13&gt;='Definition Tables'!$I$28,"GREEN",""))),"")</f>
        <v>RED</v>
      </c>
      <c r="P13" s="32" t="str">
        <f ca="1">IF(W13,IF(T13="","",IF(T13&gt;='Definition Tables'!$I$30,"RED",IF(T13&gt;='Definition Tables'!$I$29,"AMBER",IF(T13&gt;='Definition Tables'!$I$28,"GREEN",IF(T13&gt;='Definition Tables'!$I$27,"NONE",""))))),"")</f>
        <v>AMBER</v>
      </c>
      <c r="Q13" s="32" t="str">
        <f ca="1">IF(W13,IF(U13&gt;='Definition Tables'!$I$30,"RED",IF(U13&gt;='Definition Tables'!$I$29,"AMBER",IF(U13&gt;='Definition Tables'!$I$28,"GREEN",IF(U13&gt;='Definition Tables'!$I$27,"NONE","")))),"")</f>
        <v>AMBER</v>
      </c>
      <c r="R13" s="33">
        <f t="shared" si="1"/>
        <v>42916</v>
      </c>
      <c r="S13" s="34">
        <f t="shared" si="2"/>
        <v>20</v>
      </c>
      <c r="T13" s="34">
        <f t="shared" si="3"/>
        <v>9</v>
      </c>
      <c r="U13" s="34">
        <f t="shared" si="4"/>
        <v>9</v>
      </c>
      <c r="V13" s="33" t="str">
        <f t="shared" ca="1" si="5"/>
        <v>Moderate</v>
      </c>
      <c r="W13" s="33" t="b">
        <f t="shared" si="0"/>
        <v>1</v>
      </c>
      <c r="X13" s="100"/>
    </row>
    <row r="14" spans="1:24" ht="19" x14ac:dyDescent="0.15">
      <c r="B14" s="97"/>
      <c r="C14" s="90"/>
      <c r="D14" s="90"/>
      <c r="E14" s="98"/>
      <c r="F14" s="94"/>
      <c r="G14" s="94"/>
      <c r="H14" s="29" t="str">
        <f ca="1">IF(S14&lt;&gt;"",OFFSET(TableRisk[[#Headers],[DESCRIPTION]],IFERROR(MATCH(S14-1,TableRisk[TO],1),0)+1,0),"")</f>
        <v/>
      </c>
      <c r="I14" s="90"/>
      <c r="J14" s="94"/>
      <c r="K14" s="94"/>
      <c r="L14" s="36" t="str">
        <f ca="1">IF(T14&lt;&gt;"",OFFSET(TableRisk[[#Headers],[DESCRIPTION]],IFERROR(MATCH(T14-1,TableRisk[TO],1),0)+1,0),"")</f>
        <v/>
      </c>
      <c r="M14" s="90"/>
      <c r="N14" s="92"/>
      <c r="O14" s="32" t="str">
        <f>IF(W14,IF(S14&gt;='Definition Tables'!$I$30,"RED",IF(S14&gt;='Definition Tables'!$I$29,"AMBER",IF(S14&gt;='Definition Tables'!$I$28,"GREEN",""))),"")</f>
        <v/>
      </c>
      <c r="P14" s="32" t="str">
        <f>IF(W14,IF(T14="","",IF(T14&gt;='Definition Tables'!$I$30,"RED",IF(T14&gt;='Definition Tables'!$I$29,"AMBER",IF(T14&gt;='Definition Tables'!$I$28,"GREEN",IF(T14&gt;='Definition Tables'!$I$27,"NONE",""))))),"")</f>
        <v/>
      </c>
      <c r="Q14" s="32" t="str">
        <f>IF(W14,IF(U14&gt;='Definition Tables'!$I$30,"RED",IF(U14&gt;='Definition Tables'!$I$29,"AMBER",IF(U14&gt;='Definition Tables'!$I$28,"GREEN",IF(U14&gt;='Definition Tables'!$I$27,"NONE","")))),"")</f>
        <v/>
      </c>
      <c r="R14" s="33" t="str">
        <f t="shared" si="1"/>
        <v/>
      </c>
      <c r="S14" s="34" t="str">
        <f t="shared" si="2"/>
        <v/>
      </c>
      <c r="T14" s="34" t="str">
        <f t="shared" si="3"/>
        <v/>
      </c>
      <c r="U14" s="34" t="str">
        <f t="shared" si="4"/>
        <v/>
      </c>
      <c r="V14" s="33" t="str">
        <f t="shared" ca="1" si="5"/>
        <v/>
      </c>
      <c r="W14" s="33" t="b">
        <f t="shared" si="0"/>
        <v>0</v>
      </c>
      <c r="X14" s="100"/>
    </row>
    <row r="15" spans="1:24" ht="19" x14ac:dyDescent="0.15">
      <c r="B15" s="97"/>
      <c r="C15" s="90"/>
      <c r="D15" s="90"/>
      <c r="E15" s="98"/>
      <c r="F15" s="94"/>
      <c r="G15" s="94"/>
      <c r="H15" s="29" t="str">
        <f ca="1">IF(S15&lt;&gt;"",OFFSET(TableRisk[[#Headers],[DESCRIPTION]],IFERROR(MATCH(S15-1,TableRisk[TO],1),0)+1,0),"")</f>
        <v/>
      </c>
      <c r="I15" s="90"/>
      <c r="J15" s="94"/>
      <c r="K15" s="94"/>
      <c r="L15" s="29" t="str">
        <f ca="1">IF(T15&lt;&gt;"",OFFSET(TableRisk[[#Headers],[DESCRIPTION]],IFERROR(MATCH(T15-1,TableRisk[TO],1),0)+1,0),"")</f>
        <v/>
      </c>
      <c r="M15" s="90"/>
      <c r="N15" s="92"/>
      <c r="O15" s="32" t="str">
        <f>IF(W15,IF(S15&gt;='Definition Tables'!$I$30,"RED",IF(S15&gt;='Definition Tables'!$I$29,"AMBER",IF(S15&gt;='Definition Tables'!$I$28,"GREEN",""))),"")</f>
        <v/>
      </c>
      <c r="P15" s="32" t="str">
        <f>IF(W15,IF(T15="","",IF(T15&gt;='Definition Tables'!$I$30,"RED",IF(T15&gt;='Definition Tables'!$I$29,"AMBER",IF(T15&gt;='Definition Tables'!$I$28,"GREEN",IF(T15&gt;='Definition Tables'!$I$27,"NONE",""))))),"")</f>
        <v/>
      </c>
      <c r="Q15" s="32" t="str">
        <f>IF(W15,IF(U15&gt;='Definition Tables'!$I$30,"RED",IF(U15&gt;='Definition Tables'!$I$29,"AMBER",IF(U15&gt;='Definition Tables'!$I$28,"GREEN",IF(U15&gt;='Definition Tables'!$I$27,"NONE","")))),"")</f>
        <v/>
      </c>
      <c r="R15" s="33" t="str">
        <f t="shared" si="1"/>
        <v/>
      </c>
      <c r="S15" s="34" t="str">
        <f t="shared" si="2"/>
        <v/>
      </c>
      <c r="T15" s="34" t="str">
        <f t="shared" si="3"/>
        <v/>
      </c>
      <c r="U15" s="34" t="str">
        <f t="shared" si="4"/>
        <v/>
      </c>
      <c r="V15" s="33" t="str">
        <f t="shared" ca="1" si="5"/>
        <v/>
      </c>
      <c r="W15" s="33" t="b">
        <f t="shared" si="0"/>
        <v>0</v>
      </c>
      <c r="X15" s="100"/>
    </row>
    <row r="16" spans="1:24" ht="19" x14ac:dyDescent="0.15">
      <c r="B16" s="97"/>
      <c r="C16" s="90"/>
      <c r="D16" s="90"/>
      <c r="E16" s="98"/>
      <c r="F16" s="94"/>
      <c r="G16" s="94"/>
      <c r="H16" s="29" t="str">
        <f ca="1">IF(S16&lt;&gt;"",OFFSET(TableRisk[[#Headers],[DESCRIPTION]],IFERROR(MATCH(S16-1,TableRisk[TO],1),0)+1,0),"")</f>
        <v/>
      </c>
      <c r="I16" s="90"/>
      <c r="J16" s="94"/>
      <c r="K16" s="94"/>
      <c r="L16" s="29" t="str">
        <f ca="1">IF(T16&lt;&gt;"",OFFSET(TableRisk[[#Headers],[DESCRIPTION]],IFERROR(MATCH(T16-1,TableRisk[TO],1),0)+1,0),"")</f>
        <v/>
      </c>
      <c r="M16" s="90"/>
      <c r="N16" s="92"/>
      <c r="O16" s="32" t="str">
        <f>IF(W16,IF(S16&gt;='Definition Tables'!$I$30,"RED",IF(S16&gt;='Definition Tables'!$I$29,"AMBER",IF(S16&gt;='Definition Tables'!$I$28,"GREEN",""))),"")</f>
        <v/>
      </c>
      <c r="P16" s="32" t="str">
        <f>IF(W16,IF(T16="","",IF(T16&gt;='Definition Tables'!$I$30,"RED",IF(T16&gt;='Definition Tables'!$I$29,"AMBER",IF(T16&gt;='Definition Tables'!$I$28,"GREEN",IF(T16&gt;='Definition Tables'!$I$27,"NONE",""))))),"")</f>
        <v/>
      </c>
      <c r="Q16" s="32" t="str">
        <f>IF(W16,IF(U16&gt;='Definition Tables'!$I$30,"RED",IF(U16&gt;='Definition Tables'!$I$29,"AMBER",IF(U16&gt;='Definition Tables'!$I$28,"GREEN",IF(U16&gt;='Definition Tables'!$I$27,"NONE","")))),"")</f>
        <v/>
      </c>
      <c r="R16" s="33" t="str">
        <f t="shared" si="1"/>
        <v/>
      </c>
      <c r="S16" s="34" t="str">
        <f t="shared" si="2"/>
        <v/>
      </c>
      <c r="T16" s="34" t="str">
        <f t="shared" si="3"/>
        <v/>
      </c>
      <c r="U16" s="34" t="str">
        <f t="shared" si="4"/>
        <v/>
      </c>
      <c r="V16" s="33" t="str">
        <f t="shared" ca="1" si="5"/>
        <v/>
      </c>
      <c r="W16" s="33" t="b">
        <f t="shared" si="0"/>
        <v>0</v>
      </c>
      <c r="X16" s="100"/>
    </row>
    <row r="17" spans="2:24" ht="19" x14ac:dyDescent="0.15">
      <c r="B17" s="97"/>
      <c r="C17" s="90"/>
      <c r="D17" s="90"/>
      <c r="E17" s="98"/>
      <c r="F17" s="94"/>
      <c r="G17" s="94"/>
      <c r="H17" s="29" t="str">
        <f ca="1">IF(S17&lt;&gt;"",OFFSET(TableRisk[[#Headers],[DESCRIPTION]],IFERROR(MATCH(S17-1,TableRisk[TO],1),0)+1,0),"")</f>
        <v/>
      </c>
      <c r="I17" s="90"/>
      <c r="J17" s="94"/>
      <c r="K17" s="94"/>
      <c r="L17" s="29" t="str">
        <f ca="1">IF(T17&lt;&gt;"",OFFSET(TableRisk[[#Headers],[DESCRIPTION]],IFERROR(MATCH(T17-1,TableRisk[TO],1),0)+1,0),"")</f>
        <v/>
      </c>
      <c r="M17" s="90"/>
      <c r="N17" s="92"/>
      <c r="O17" s="32" t="str">
        <f>IF(W17,IF(S17&gt;='Definition Tables'!$I$30,"RED",IF(S17&gt;='Definition Tables'!$I$29,"AMBER",IF(S17&gt;='Definition Tables'!$I$28,"GREEN",""))),"")</f>
        <v/>
      </c>
      <c r="P17" s="32" t="str">
        <f>IF(W17,IF(T17="","",IF(T17&gt;='Definition Tables'!$I$30,"RED",IF(T17&gt;='Definition Tables'!$I$29,"AMBER",IF(T17&gt;='Definition Tables'!$I$28,"GREEN",IF(T17&gt;='Definition Tables'!$I$27,"NONE",""))))),"")</f>
        <v/>
      </c>
      <c r="Q17" s="32" t="str">
        <f>IF(W17,IF(U17&gt;='Definition Tables'!$I$30,"RED",IF(U17&gt;='Definition Tables'!$I$29,"AMBER",IF(U17&gt;='Definition Tables'!$I$28,"GREEN",IF(U17&gt;='Definition Tables'!$I$27,"NONE","")))),"")</f>
        <v/>
      </c>
      <c r="R17" s="33" t="str">
        <f t="shared" si="1"/>
        <v/>
      </c>
      <c r="S17" s="34" t="str">
        <f t="shared" si="2"/>
        <v/>
      </c>
      <c r="T17" s="34" t="str">
        <f t="shared" si="3"/>
        <v/>
      </c>
      <c r="U17" s="34" t="str">
        <f t="shared" si="4"/>
        <v/>
      </c>
      <c r="V17" s="33" t="str">
        <f t="shared" ca="1" si="5"/>
        <v/>
      </c>
      <c r="W17" s="33" t="b">
        <f t="shared" si="0"/>
        <v>0</v>
      </c>
      <c r="X17" s="100"/>
    </row>
    <row r="18" spans="2:24" ht="19" x14ac:dyDescent="0.15">
      <c r="B18" s="97"/>
      <c r="C18" s="90"/>
      <c r="D18" s="90"/>
      <c r="E18" s="98"/>
      <c r="F18" s="94"/>
      <c r="G18" s="94"/>
      <c r="H18" s="29" t="str">
        <f ca="1">IF(S18&lt;&gt;"",OFFSET(TableRisk[[#Headers],[DESCRIPTION]],IFERROR(MATCH(S18-1,TableRisk[TO],1),0)+1,0),"")</f>
        <v/>
      </c>
      <c r="I18" s="90"/>
      <c r="J18" s="94"/>
      <c r="K18" s="94"/>
      <c r="L18" s="29" t="str">
        <f ca="1">IF(T18&lt;&gt;"",OFFSET(TableRisk[[#Headers],[DESCRIPTION]],IFERROR(MATCH(T18-1,TableRisk[TO],1),0)+1,0),"")</f>
        <v/>
      </c>
      <c r="M18" s="90"/>
      <c r="N18" s="92"/>
      <c r="O18" s="32" t="str">
        <f>IF(W18,IF(S18&gt;='Definition Tables'!$I$30,"RED",IF(S18&gt;='Definition Tables'!$I$29,"AMBER",IF(S18&gt;='Definition Tables'!$I$28,"GREEN",""))),"")</f>
        <v/>
      </c>
      <c r="P18" s="32" t="str">
        <f>IF(W18,IF(T18="","",IF(T18&gt;='Definition Tables'!$I$30,"RED",IF(T18&gt;='Definition Tables'!$I$29,"AMBER",IF(T18&gt;='Definition Tables'!$I$28,"GREEN",IF(T18&gt;='Definition Tables'!$I$27,"NONE",""))))),"")</f>
        <v/>
      </c>
      <c r="Q18" s="32" t="str">
        <f>IF(W18,IF(U18&gt;='Definition Tables'!$I$30,"RED",IF(U18&gt;='Definition Tables'!$I$29,"AMBER",IF(U18&gt;='Definition Tables'!$I$28,"GREEN",IF(U18&gt;='Definition Tables'!$I$27,"NONE","")))),"")</f>
        <v/>
      </c>
      <c r="R18" s="33" t="str">
        <f t="shared" ref="R18:R26" si="6">IF(N18&lt;&gt;"",EOMONTH(N18,6),"")</f>
        <v/>
      </c>
      <c r="S18" s="34" t="str">
        <f t="shared" ref="S18:S25" si="7">IF(AND(G18&lt;&gt;"",F18&lt;&gt;""),G18*F18,"")</f>
        <v/>
      </c>
      <c r="T18" s="34" t="str">
        <f t="shared" ref="T18:T26" si="8">IF(AND(K18&lt;&gt;"",J18&lt;&gt;""),K18*J18,"")</f>
        <v/>
      </c>
      <c r="U18" s="34" t="str">
        <f t="shared" ref="U18:U25" si="9">IF(T18="",S18,T18)</f>
        <v/>
      </c>
      <c r="V18" s="33" t="str">
        <f t="shared" ref="V18:V26" ca="1" si="10">IF(L18="",H18,L18)</f>
        <v/>
      </c>
      <c r="W18" s="33" t="b">
        <f t="shared" ref="W18:W26" si="11">AND(C18&lt;&gt;"",U18&lt;&gt;"")</f>
        <v>0</v>
      </c>
      <c r="X18" s="100"/>
    </row>
    <row r="19" spans="2:24" ht="19" x14ac:dyDescent="0.15">
      <c r="B19" s="97"/>
      <c r="C19" s="90"/>
      <c r="D19" s="90"/>
      <c r="E19" s="98"/>
      <c r="F19" s="94"/>
      <c r="G19" s="94"/>
      <c r="H19" s="29" t="str">
        <f ca="1">IF(S19&lt;&gt;"",OFFSET(TableRisk[[#Headers],[DESCRIPTION]],IFERROR(MATCH(S19-1,TableRisk[TO],1),0)+1,0),"")</f>
        <v/>
      </c>
      <c r="I19" s="90"/>
      <c r="J19" s="94"/>
      <c r="K19" s="94"/>
      <c r="L19" s="29" t="str">
        <f ca="1">IF(T19&lt;&gt;"",OFFSET(TableRisk[[#Headers],[DESCRIPTION]],IFERROR(MATCH(T19-1,TableRisk[TO],1),0)+1,0),"")</f>
        <v/>
      </c>
      <c r="M19" s="90"/>
      <c r="N19" s="92"/>
      <c r="O19" s="32" t="str">
        <f>IF(W19,IF(S19&gt;='Definition Tables'!$I$30,"RED",IF(S19&gt;='Definition Tables'!$I$29,"AMBER",IF(S19&gt;='Definition Tables'!$I$28,"GREEN",""))),"")</f>
        <v/>
      </c>
      <c r="P19" s="32" t="str">
        <f>IF(W19,IF(T19="","",IF(T19&gt;='Definition Tables'!$I$30,"RED",IF(T19&gt;='Definition Tables'!$I$29,"AMBER",IF(T19&gt;='Definition Tables'!$I$28,"GREEN",IF(T19&gt;='Definition Tables'!$I$27,"NONE",""))))),"")</f>
        <v/>
      </c>
      <c r="Q19" s="32" t="str">
        <f>IF(W19,IF(U19&gt;='Definition Tables'!$I$30,"RED",IF(U19&gt;='Definition Tables'!$I$29,"AMBER",IF(U19&gt;='Definition Tables'!$I$28,"GREEN",IF(U19&gt;='Definition Tables'!$I$27,"NONE","")))),"")</f>
        <v/>
      </c>
      <c r="R19" s="33" t="str">
        <f t="shared" si="6"/>
        <v/>
      </c>
      <c r="S19" s="34" t="str">
        <f t="shared" si="7"/>
        <v/>
      </c>
      <c r="T19" s="34" t="str">
        <f t="shared" si="8"/>
        <v/>
      </c>
      <c r="U19" s="34" t="str">
        <f t="shared" si="9"/>
        <v/>
      </c>
      <c r="V19" s="33" t="str">
        <f t="shared" ca="1" si="10"/>
        <v/>
      </c>
      <c r="W19" s="33" t="b">
        <f t="shared" si="11"/>
        <v>0</v>
      </c>
      <c r="X19" s="100"/>
    </row>
    <row r="20" spans="2:24" ht="19" x14ac:dyDescent="0.15">
      <c r="B20" s="97"/>
      <c r="C20" s="90"/>
      <c r="D20" s="90"/>
      <c r="E20" s="98"/>
      <c r="F20" s="94"/>
      <c r="G20" s="94"/>
      <c r="H20" s="29" t="str">
        <f ca="1">IF(S20&lt;&gt;"",OFFSET(TableRisk[[#Headers],[DESCRIPTION]],IFERROR(MATCH(S20-1,TableRisk[TO],1),0)+1,0),"")</f>
        <v/>
      </c>
      <c r="I20" s="90"/>
      <c r="J20" s="94"/>
      <c r="K20" s="94"/>
      <c r="L20" s="29" t="str">
        <f ca="1">IF(T20&lt;&gt;"",OFFSET(TableRisk[[#Headers],[DESCRIPTION]],IFERROR(MATCH(T20-1,TableRisk[TO],1),0)+1,0),"")</f>
        <v/>
      </c>
      <c r="M20" s="90"/>
      <c r="N20" s="92"/>
      <c r="O20" s="32" t="str">
        <f>IF(W20,IF(S20&gt;='Definition Tables'!$I$30,"RED",IF(S20&gt;='Definition Tables'!$I$29,"AMBER",IF(S20&gt;='Definition Tables'!$I$28,"GREEN",""))),"")</f>
        <v/>
      </c>
      <c r="P20" s="32" t="str">
        <f>IF(W20,IF(T20="","",IF(T20&gt;='Definition Tables'!$I$30,"RED",IF(T20&gt;='Definition Tables'!$I$29,"AMBER",IF(T20&gt;='Definition Tables'!$I$28,"GREEN",IF(T20&gt;='Definition Tables'!$I$27,"NONE",""))))),"")</f>
        <v/>
      </c>
      <c r="Q20" s="32" t="str">
        <f>IF(W20,IF(U20&gt;='Definition Tables'!$I$30,"RED",IF(U20&gt;='Definition Tables'!$I$29,"AMBER",IF(U20&gt;='Definition Tables'!$I$28,"GREEN",IF(U20&gt;='Definition Tables'!$I$27,"NONE","")))),"")</f>
        <v/>
      </c>
      <c r="R20" s="33" t="str">
        <f t="shared" si="6"/>
        <v/>
      </c>
      <c r="S20" s="34" t="str">
        <f t="shared" si="7"/>
        <v/>
      </c>
      <c r="T20" s="34" t="str">
        <f t="shared" si="8"/>
        <v/>
      </c>
      <c r="U20" s="34" t="str">
        <f t="shared" si="9"/>
        <v/>
      </c>
      <c r="V20" s="33" t="str">
        <f t="shared" ca="1" si="10"/>
        <v/>
      </c>
      <c r="W20" s="33" t="b">
        <f t="shared" si="11"/>
        <v>0</v>
      </c>
      <c r="X20" s="100"/>
    </row>
    <row r="21" spans="2:24" ht="19" x14ac:dyDescent="0.15">
      <c r="B21" s="97"/>
      <c r="C21" s="90"/>
      <c r="D21" s="90"/>
      <c r="E21" s="98"/>
      <c r="F21" s="94"/>
      <c r="G21" s="94"/>
      <c r="H21" s="29" t="str">
        <f ca="1">IF(S21&lt;&gt;"",OFFSET(TableRisk[[#Headers],[DESCRIPTION]],IFERROR(MATCH(S21-1,TableRisk[TO],1),0)+1,0),"")</f>
        <v/>
      </c>
      <c r="I21" s="90"/>
      <c r="J21" s="94"/>
      <c r="K21" s="94"/>
      <c r="L21" s="29" t="str">
        <f ca="1">IF(T21&lt;&gt;"",OFFSET(TableRisk[[#Headers],[DESCRIPTION]],IFERROR(MATCH(T21-1,TableRisk[TO],1),0)+1,0),"")</f>
        <v/>
      </c>
      <c r="M21" s="90"/>
      <c r="N21" s="92"/>
      <c r="O21" s="32" t="str">
        <f>IF(W21,IF(S21&gt;='Definition Tables'!$I$30,"RED",IF(S21&gt;='Definition Tables'!$I$29,"AMBER",IF(S21&gt;='Definition Tables'!$I$28,"GREEN",""))),"")</f>
        <v/>
      </c>
      <c r="P21" s="32" t="str">
        <f>IF(W21,IF(T21="","",IF(T21&gt;='Definition Tables'!$I$30,"RED",IF(T21&gt;='Definition Tables'!$I$29,"AMBER",IF(T21&gt;='Definition Tables'!$I$28,"GREEN",IF(T21&gt;='Definition Tables'!$I$27,"NONE",""))))),"")</f>
        <v/>
      </c>
      <c r="Q21" s="32" t="str">
        <f>IF(W21,IF(U21&gt;='Definition Tables'!$I$30,"RED",IF(U21&gt;='Definition Tables'!$I$29,"AMBER",IF(U21&gt;='Definition Tables'!$I$28,"GREEN",IF(U21&gt;='Definition Tables'!$I$27,"NONE","")))),"")</f>
        <v/>
      </c>
      <c r="R21" s="33" t="str">
        <f t="shared" si="6"/>
        <v/>
      </c>
      <c r="S21" s="34" t="str">
        <f t="shared" si="7"/>
        <v/>
      </c>
      <c r="T21" s="34" t="str">
        <f t="shared" si="8"/>
        <v/>
      </c>
      <c r="U21" s="34" t="str">
        <f t="shared" si="9"/>
        <v/>
      </c>
      <c r="V21" s="33" t="str">
        <f t="shared" ca="1" si="10"/>
        <v/>
      </c>
      <c r="W21" s="33" t="b">
        <f t="shared" si="11"/>
        <v>0</v>
      </c>
      <c r="X21" s="100"/>
    </row>
    <row r="22" spans="2:24" ht="19" x14ac:dyDescent="0.15">
      <c r="B22" s="97"/>
      <c r="C22" s="90"/>
      <c r="D22" s="90"/>
      <c r="E22" s="98"/>
      <c r="F22" s="94"/>
      <c r="G22" s="94"/>
      <c r="H22" s="29" t="str">
        <f ca="1">IF(S22&lt;&gt;"",OFFSET(TableRisk[[#Headers],[DESCRIPTION]],IFERROR(MATCH(S22-1,TableRisk[TO],1),0)+1,0),"")</f>
        <v/>
      </c>
      <c r="I22" s="90"/>
      <c r="J22" s="94"/>
      <c r="K22" s="94"/>
      <c r="L22" s="29" t="str">
        <f ca="1">IF(T22&lt;&gt;"",OFFSET(TableRisk[[#Headers],[DESCRIPTION]],IFERROR(MATCH(T22-1,TableRisk[TO],1),0)+1,0),"")</f>
        <v/>
      </c>
      <c r="M22" s="90"/>
      <c r="N22" s="92"/>
      <c r="O22" s="32" t="str">
        <f>IF(W22,IF(S22&gt;='Definition Tables'!$I$30,"RED",IF(S22&gt;='Definition Tables'!$I$29,"AMBER",IF(S22&gt;='Definition Tables'!$I$28,"GREEN",""))),"")</f>
        <v/>
      </c>
      <c r="P22" s="32" t="str">
        <f>IF(W22,IF(T22="","",IF(T22&gt;='Definition Tables'!$I$30,"RED",IF(T22&gt;='Definition Tables'!$I$29,"AMBER",IF(T22&gt;='Definition Tables'!$I$28,"GREEN",IF(T22&gt;='Definition Tables'!$I$27,"NONE",""))))),"")</f>
        <v/>
      </c>
      <c r="Q22" s="32" t="str">
        <f>IF(W22,IF(U22&gt;='Definition Tables'!$I$30,"RED",IF(U22&gt;='Definition Tables'!$I$29,"AMBER",IF(U22&gt;='Definition Tables'!$I$28,"GREEN",IF(U22&gt;='Definition Tables'!$I$27,"NONE","")))),"")</f>
        <v/>
      </c>
      <c r="R22" s="33" t="str">
        <f t="shared" si="6"/>
        <v/>
      </c>
      <c r="S22" s="34" t="str">
        <f t="shared" si="7"/>
        <v/>
      </c>
      <c r="T22" s="34" t="str">
        <f t="shared" si="8"/>
        <v/>
      </c>
      <c r="U22" s="34" t="str">
        <f t="shared" si="9"/>
        <v/>
      </c>
      <c r="V22" s="33" t="str">
        <f t="shared" ca="1" si="10"/>
        <v/>
      </c>
      <c r="W22" s="33" t="b">
        <f t="shared" si="11"/>
        <v>0</v>
      </c>
      <c r="X22" s="100"/>
    </row>
    <row r="23" spans="2:24" ht="19" x14ac:dyDescent="0.15">
      <c r="B23" s="97"/>
      <c r="C23" s="90"/>
      <c r="D23" s="90"/>
      <c r="E23" s="98"/>
      <c r="F23" s="94"/>
      <c r="G23" s="94"/>
      <c r="H23" s="29" t="str">
        <f ca="1">IF(S23&lt;&gt;"",OFFSET(TableRisk[[#Headers],[DESCRIPTION]],IFERROR(MATCH(S23-1,TableRisk[TO],1),0)+1,0),"")</f>
        <v/>
      </c>
      <c r="I23" s="90"/>
      <c r="J23" s="94"/>
      <c r="K23" s="94"/>
      <c r="L23" s="29" t="str">
        <f ca="1">IF(T23&lt;&gt;"",OFFSET(TableRisk[[#Headers],[DESCRIPTION]],IFERROR(MATCH(T23-1,TableRisk[TO],1),0)+1,0),"")</f>
        <v/>
      </c>
      <c r="M23" s="90"/>
      <c r="N23" s="92"/>
      <c r="O23" s="32" t="str">
        <f>IF(W23,IF(S23&gt;='Definition Tables'!$I$30,"RED",IF(S23&gt;='Definition Tables'!$I$29,"AMBER",IF(S23&gt;='Definition Tables'!$I$28,"GREEN",""))),"")</f>
        <v/>
      </c>
      <c r="P23" s="32" t="str">
        <f>IF(W23,IF(T23="","",IF(T23&gt;='Definition Tables'!$I$30,"RED",IF(T23&gt;='Definition Tables'!$I$29,"AMBER",IF(T23&gt;='Definition Tables'!$I$28,"GREEN",IF(T23&gt;='Definition Tables'!$I$27,"NONE",""))))),"")</f>
        <v/>
      </c>
      <c r="Q23" s="32" t="str">
        <f>IF(W23,IF(U23&gt;='Definition Tables'!$I$30,"RED",IF(U23&gt;='Definition Tables'!$I$29,"AMBER",IF(U23&gt;='Definition Tables'!$I$28,"GREEN",IF(U23&gt;='Definition Tables'!$I$27,"NONE","")))),"")</f>
        <v/>
      </c>
      <c r="R23" s="33" t="str">
        <f t="shared" si="6"/>
        <v/>
      </c>
      <c r="S23" s="34" t="str">
        <f t="shared" si="7"/>
        <v/>
      </c>
      <c r="T23" s="34" t="str">
        <f t="shared" si="8"/>
        <v/>
      </c>
      <c r="U23" s="34" t="str">
        <f t="shared" si="9"/>
        <v/>
      </c>
      <c r="V23" s="33" t="str">
        <f t="shared" ca="1" si="10"/>
        <v/>
      </c>
      <c r="W23" s="33" t="b">
        <f t="shared" si="11"/>
        <v>0</v>
      </c>
      <c r="X23" s="100"/>
    </row>
    <row r="24" spans="2:24" ht="19" x14ac:dyDescent="0.15">
      <c r="B24" s="97"/>
      <c r="C24" s="90"/>
      <c r="D24" s="90"/>
      <c r="E24" s="98"/>
      <c r="F24" s="94"/>
      <c r="G24" s="94"/>
      <c r="H24" s="29" t="str">
        <f ca="1">IF(S24&lt;&gt;"",OFFSET(TableRisk[[#Headers],[DESCRIPTION]],IFERROR(MATCH(S24-1,TableRisk[TO],1),0)+1,0),"")</f>
        <v/>
      </c>
      <c r="I24" s="90"/>
      <c r="J24" s="94"/>
      <c r="K24" s="94"/>
      <c r="L24" s="29" t="str">
        <f ca="1">IF(T24&lt;&gt;"",OFFSET(TableRisk[[#Headers],[DESCRIPTION]],IFERROR(MATCH(T24-1,TableRisk[TO],1),0)+1,0),"")</f>
        <v/>
      </c>
      <c r="M24" s="90"/>
      <c r="N24" s="92"/>
      <c r="O24" s="32" t="str">
        <f>IF(W24,IF(S24&gt;='Definition Tables'!$I$30,"RED",IF(S24&gt;='Definition Tables'!$I$29,"AMBER",IF(S24&gt;='Definition Tables'!$I$28,"GREEN",""))),"")</f>
        <v/>
      </c>
      <c r="P24" s="32" t="str">
        <f>IF(W24,IF(T24="","",IF(T24&gt;='Definition Tables'!$I$30,"RED",IF(T24&gt;='Definition Tables'!$I$29,"AMBER",IF(T24&gt;='Definition Tables'!$I$28,"GREEN",IF(T24&gt;='Definition Tables'!$I$27,"NONE",""))))),"")</f>
        <v/>
      </c>
      <c r="Q24" s="32" t="str">
        <f>IF(W24,IF(U24&gt;='Definition Tables'!$I$30,"RED",IF(U24&gt;='Definition Tables'!$I$29,"AMBER",IF(U24&gt;='Definition Tables'!$I$28,"GREEN",IF(U24&gt;='Definition Tables'!$I$27,"NONE","")))),"")</f>
        <v/>
      </c>
      <c r="R24" s="33" t="str">
        <f t="shared" si="6"/>
        <v/>
      </c>
      <c r="S24" s="34" t="str">
        <f t="shared" si="7"/>
        <v/>
      </c>
      <c r="T24" s="34" t="str">
        <f t="shared" si="8"/>
        <v/>
      </c>
      <c r="U24" s="34" t="str">
        <f t="shared" si="9"/>
        <v/>
      </c>
      <c r="V24" s="33" t="str">
        <f t="shared" ca="1" si="10"/>
        <v/>
      </c>
      <c r="W24" s="33" t="b">
        <f t="shared" si="11"/>
        <v>0</v>
      </c>
      <c r="X24" s="100"/>
    </row>
    <row r="25" spans="2:24" ht="19" x14ac:dyDescent="0.15">
      <c r="B25" s="97"/>
      <c r="C25" s="90"/>
      <c r="D25" s="90"/>
      <c r="E25" s="98"/>
      <c r="F25" s="94"/>
      <c r="G25" s="94"/>
      <c r="H25" s="29" t="str">
        <f ca="1">IF(S25&lt;&gt;"",OFFSET(TableRisk[[#Headers],[DESCRIPTION]],IFERROR(MATCH(S25-1,TableRisk[TO],1),0)+1,0),"")</f>
        <v/>
      </c>
      <c r="I25" s="90"/>
      <c r="J25" s="94"/>
      <c r="K25" s="94"/>
      <c r="L25" s="29" t="str">
        <f ca="1">IF(T25&lt;&gt;"",OFFSET(TableRisk[[#Headers],[DESCRIPTION]],IFERROR(MATCH(T25-1,TableRisk[TO],1),0)+1,0),"")</f>
        <v/>
      </c>
      <c r="M25" s="90"/>
      <c r="N25" s="92"/>
      <c r="O25" s="32" t="str">
        <f>IF(W25,IF(S25&gt;='Definition Tables'!$I$30,"RED",IF(S25&gt;='Definition Tables'!$I$29,"AMBER",IF(S25&gt;='Definition Tables'!$I$28,"GREEN",""))),"")</f>
        <v/>
      </c>
      <c r="P25" s="32" t="str">
        <f>IF(W25,IF(T25="","",IF(T25&gt;='Definition Tables'!$I$30,"RED",IF(T25&gt;='Definition Tables'!$I$29,"AMBER",IF(T25&gt;='Definition Tables'!$I$28,"GREEN",IF(T25&gt;='Definition Tables'!$I$27,"NONE",""))))),"")</f>
        <v/>
      </c>
      <c r="Q25" s="32" t="str">
        <f>IF(W25,IF(U25&gt;='Definition Tables'!$I$30,"RED",IF(U25&gt;='Definition Tables'!$I$29,"AMBER",IF(U25&gt;='Definition Tables'!$I$28,"GREEN",IF(U25&gt;='Definition Tables'!$I$27,"NONE","")))),"")</f>
        <v/>
      </c>
      <c r="R25" s="33" t="str">
        <f t="shared" si="6"/>
        <v/>
      </c>
      <c r="S25" s="34" t="str">
        <f t="shared" si="7"/>
        <v/>
      </c>
      <c r="T25" s="34" t="str">
        <f t="shared" si="8"/>
        <v/>
      </c>
      <c r="U25" s="34" t="str">
        <f t="shared" si="9"/>
        <v/>
      </c>
      <c r="V25" s="33" t="str">
        <f t="shared" ca="1" si="10"/>
        <v/>
      </c>
      <c r="W25" s="33" t="b">
        <f t="shared" si="11"/>
        <v>0</v>
      </c>
      <c r="X25" s="100"/>
    </row>
    <row r="26" spans="2:24" ht="19" x14ac:dyDescent="0.15">
      <c r="B26" s="97" t="s">
        <v>38</v>
      </c>
      <c r="C26" s="90"/>
      <c r="D26" s="90"/>
      <c r="E26" s="98"/>
      <c r="F26" s="90"/>
      <c r="G26" s="90"/>
      <c r="H26" s="29" t="str">
        <f ca="1">IF(S26&lt;&gt;"",OFFSET(TableRisk[[#Headers],[DESCRIPTION]],IFERROR(MATCH(S26-1,TableRisk[TO],1),0)+1,0),"")</f>
        <v/>
      </c>
      <c r="I26" s="90"/>
      <c r="J26" s="90"/>
      <c r="K26" s="90"/>
      <c r="L26" s="30"/>
      <c r="M26" s="90"/>
      <c r="N26" s="92"/>
      <c r="O26" s="32" t="str">
        <f>IF(W26,IF(S26&gt;='Definition Tables'!$I$30,"RED",IF(S26&gt;='Definition Tables'!$I$29,"AMBER",IF(S26&gt;='Definition Tables'!$I$28,"GREEN",""))),"")</f>
        <v/>
      </c>
      <c r="P26" s="32" t="str">
        <f>IF(W26,IF(T26="","",IF(T26&gt;='Definition Tables'!$I$30,"RED",IF(T26&gt;='Definition Tables'!$I$29,"AMBER",IF(T26&gt;='Definition Tables'!$I$28,"GREEN",IF(T26&gt;='Definition Tables'!$I$27,"NONE",""))))),"")</f>
        <v/>
      </c>
      <c r="Q26" s="32" t="str">
        <f>IF(W26,IF(U26&gt;='Definition Tables'!$I$30,"RED",IF(U26&gt;='Definition Tables'!$I$29,"AMBER",IF(U26&gt;='Definition Tables'!$I$28,"GREEN",IF(U26&gt;='Definition Tables'!$I$27,"NONE","")))),"")</f>
        <v/>
      </c>
      <c r="R26" s="33" t="str">
        <f t="shared" si="6"/>
        <v/>
      </c>
      <c r="S26" s="35"/>
      <c r="T26" s="34" t="str">
        <f t="shared" si="8"/>
        <v/>
      </c>
      <c r="U26" s="34"/>
      <c r="V26" s="33" t="str">
        <f t="shared" ca="1" si="10"/>
        <v/>
      </c>
      <c r="W26" s="33" t="b">
        <f t="shared" si="11"/>
        <v>0</v>
      </c>
      <c r="X26" s="100"/>
    </row>
    <row r="28" spans="2:24" x14ac:dyDescent="0.15">
      <c r="C28" s="3"/>
    </row>
  </sheetData>
  <sheetProtection algorithmName="SHA-512" hashValue="XzFUlkb0YNBOwxoi84IrTjiEHSLe1xUJXBnISxLGSz1KJbw4XejvPIIUOGTRtdzbQlTVVXBZ8kgsGOcfoyZ79w==" saltValue="frSqVdqZti7vI7tskE2PVg==" spinCount="100000" sheet="1" objects="1" scenarios="1" formatCells="0" selectLockedCells="1"/>
  <conditionalFormatting sqref="H10:H25">
    <cfRule type="expression" dxfId="8" priority="7" stopIfTrue="1">
      <formula>AND($W10,$O10="Green",H10&lt;&gt;"")</formula>
    </cfRule>
    <cfRule type="expression" dxfId="7" priority="8" stopIfTrue="1">
      <formula>AND($W10,$O10="AMBER",H10&lt;&gt;"")</formula>
    </cfRule>
    <cfRule type="expression" dxfId="6" priority="9" stopIfTrue="1">
      <formula>AND($W10,$O10="RED",H10&lt;&gt;"")</formula>
    </cfRule>
  </conditionalFormatting>
  <conditionalFormatting sqref="L10:L25">
    <cfRule type="expression" dxfId="5" priority="4" stopIfTrue="1">
      <formula>AND($W10,$P10="Green",L10&lt;&gt;"")</formula>
    </cfRule>
    <cfRule type="expression" dxfId="4" priority="5" stopIfTrue="1">
      <formula>AND($W10,$P10="AMBER",L10&lt;&gt;"")</formula>
    </cfRule>
    <cfRule type="expression" dxfId="3" priority="6" stopIfTrue="1">
      <formula>AND($W10,$P10="RED",L10&lt;&gt;"")</formula>
    </cfRule>
  </conditionalFormatting>
  <dataValidations count="3">
    <dataValidation type="list" allowBlank="1" showInputMessage="1" showErrorMessage="1" promptTitle="Business Risk" prompt="Select Categoy from drop down list" sqref="C10:C25" xr:uid="{00000000-0002-0000-0000-000000000000}">
      <formula1>RiskCategory</formula1>
    </dataValidation>
    <dataValidation type="whole" allowBlank="1" showInputMessage="1" showErrorMessage="1" promptTitle="Risk - Select Likelihood" prompt="0 - None        3 - Moderate_x000a_1 - Very Low  4 - High_x000a_2 - Low           5 - Very High_x000a_" sqref="J10:J25 F10:F25" xr:uid="{00000000-0002-0000-0000-000001000000}">
      <formula1>0</formula1>
      <formula2>5</formula2>
    </dataValidation>
    <dataValidation type="whole" allowBlank="1" showInputMessage="1" showErrorMessage="1" promptTitle="Risk - Select Consequence" prompt="1 - Very Low  4 - High_x000a_2 - Low           5 - Very High_x000a_3 - Moderate" sqref="K10:K25 G10:G25" xr:uid="{00000000-0002-0000-0000-000002000000}">
      <formula1>0</formula1>
      <formula2>5</formula2>
    </dataValidation>
  </dataValidations>
  <pageMargins left="0.46444444444444444" right="0.11811023622047245" top="0.74803149606299213" bottom="0.74803149606299213" header="0.31496062992125984" footer="0.31496062992125984"/>
  <pageSetup paperSize="9" scale="44" fitToHeight="0" orientation="landscape" horizontalDpi="4294967293" verticalDpi="4294967293" r:id="rId1"/>
  <headerFooter>
    <oddHeader>&amp;C&amp;"Arial,Bold"&amp;24&amp;A</oddHeader>
    <oddFooter>&amp;L&amp;8&amp;F&amp;CPage &amp;P of &amp;N&amp;R&amp;8Last Saved: 7-Dec-2016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2:S29"/>
  <sheetViews>
    <sheetView showGridLines="0" showRowColHeaders="0" zoomScale="80" zoomScaleNormal="80" workbookViewId="0">
      <selection activeCell="F42" sqref="F42"/>
    </sheetView>
  </sheetViews>
  <sheetFormatPr baseColWidth="10" defaultColWidth="8.83203125" defaultRowHeight="13" x14ac:dyDescent="0.15"/>
  <cols>
    <col min="2" max="2" width="23.1640625" customWidth="1"/>
    <col min="3" max="3" width="14.5" bestFit="1" customWidth="1"/>
    <col min="4" max="6" width="13.5" customWidth="1"/>
    <col min="7" max="7" width="15.5" bestFit="1" customWidth="1"/>
    <col min="8" max="10" width="13.5" customWidth="1"/>
    <col min="11" max="11" width="12.5" bestFit="1" customWidth="1"/>
    <col min="12" max="12" width="12" customWidth="1"/>
    <col min="13" max="13" width="11.6640625" bestFit="1" customWidth="1"/>
    <col min="14" max="14" width="12" bestFit="1" customWidth="1"/>
    <col min="15" max="15" width="11.33203125" bestFit="1" customWidth="1"/>
    <col min="16" max="16" width="12.5" bestFit="1" customWidth="1"/>
  </cols>
  <sheetData>
    <row r="2" spans="2:19" x14ac:dyDescent="0.15">
      <c r="B2" s="84"/>
    </row>
    <row r="3" spans="2:19" x14ac:dyDescent="0.15">
      <c r="B3" s="84"/>
    </row>
    <row r="4" spans="2:19" x14ac:dyDescent="0.15">
      <c r="B4" s="84"/>
    </row>
    <row r="5" spans="2:19" x14ac:dyDescent="0.15">
      <c r="B5" s="84"/>
    </row>
    <row r="9" spans="2:19" ht="19.5" customHeight="1" x14ac:dyDescent="0.25">
      <c r="B9" s="28" t="str">
        <f ca="1">MID(CELL("filename",$C$9),FIND("]",CELL("filename",$C$9))+1,99)</f>
        <v>Risk Stats</v>
      </c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9" ht="19.5" customHeight="1" x14ac:dyDescent="0.15">
      <c r="B10" s="3"/>
      <c r="C10" s="6"/>
    </row>
    <row r="11" spans="2:19" ht="30" customHeight="1" x14ac:dyDescent="0.25">
      <c r="B11" s="79" t="s">
        <v>6</v>
      </c>
      <c r="C11" s="79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7"/>
      <c r="R11" s="7"/>
      <c r="S11" s="7"/>
    </row>
    <row r="12" spans="2:19" ht="30" customHeight="1" x14ac:dyDescent="0.25">
      <c r="B12" s="80" t="str">
        <f ca="1">"At "&amp;TEXT(TODAY(),"d-mmm-yyyy")</f>
        <v>At 11-Oct-2024</v>
      </c>
      <c r="C12" s="80"/>
      <c r="D12" s="22"/>
      <c r="E12" s="4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4"/>
      <c r="R12" s="4"/>
    </row>
    <row r="13" spans="2:19" ht="19.5" customHeight="1" x14ac:dyDescent="0.25">
      <c r="B13" s="42" t="s">
        <v>3</v>
      </c>
      <c r="C13" s="43">
        <f ca="1">COUNTIF(RiskLightFinal,$B13)</f>
        <v>2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"/>
      <c r="R13" s="4"/>
    </row>
    <row r="14" spans="2:19" ht="19.5" customHeight="1" x14ac:dyDescent="0.25">
      <c r="B14" s="42" t="s">
        <v>4</v>
      </c>
      <c r="C14" s="43">
        <f ca="1">COUNTIF(RiskLightFinal,$B14)</f>
        <v>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4"/>
      <c r="R14" s="4"/>
    </row>
    <row r="15" spans="2:19" ht="19.5" customHeight="1" x14ac:dyDescent="0.25">
      <c r="B15" s="42" t="s">
        <v>5</v>
      </c>
      <c r="C15" s="43">
        <f ca="1">COUNTIF(RiskLightFinal,$B15)</f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2:19" ht="21" x14ac:dyDescent="0.25">
      <c r="B16" s="44" t="s">
        <v>77</v>
      </c>
      <c r="C16" s="45">
        <f ca="1">SUM(C13:C15)</f>
        <v>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2:16" ht="21" x14ac:dyDescent="0.25">
      <c r="B17" s="22"/>
      <c r="C17" s="25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2:16" ht="21" x14ac:dyDescent="0.25">
      <c r="B18" s="22"/>
      <c r="C18" s="62"/>
      <c r="D18" s="62"/>
      <c r="E18" s="62"/>
      <c r="F18" s="6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2:16" ht="34" customHeight="1" x14ac:dyDescent="0.25">
      <c r="B19" s="63"/>
      <c r="C19" s="81" t="s">
        <v>72</v>
      </c>
      <c r="D19" s="82"/>
      <c r="E19" s="82"/>
      <c r="F19" s="83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2:16" ht="27" customHeight="1" x14ac:dyDescent="0.25">
      <c r="B20" s="49" t="s">
        <v>71</v>
      </c>
      <c r="C20" s="59" t="s">
        <v>5</v>
      </c>
      <c r="D20" s="59" t="s">
        <v>4</v>
      </c>
      <c r="E20" s="60" t="s">
        <v>3</v>
      </c>
      <c r="F20" s="60" t="s">
        <v>48</v>
      </c>
      <c r="G20" s="61" t="s">
        <v>77</v>
      </c>
      <c r="H20" s="24"/>
      <c r="I20" s="22"/>
      <c r="J20" s="22"/>
      <c r="K20" s="22"/>
      <c r="L20" s="22"/>
      <c r="M20" s="22"/>
      <c r="N20" s="22"/>
      <c r="O20" s="22"/>
      <c r="P20" s="22"/>
    </row>
    <row r="21" spans="2:16" s="10" customFormat="1" ht="29" customHeight="1" x14ac:dyDescent="0.15">
      <c r="B21" s="50" t="s">
        <v>5</v>
      </c>
      <c r="C21" s="57">
        <f t="shared" ref="C21:F23" ca="1" si="0">COUNTIFS(RiskLightInit,$B21,RiskLightFinal,C$20)</f>
        <v>0</v>
      </c>
      <c r="D21" s="58">
        <f t="shared" ca="1" si="0"/>
        <v>2</v>
      </c>
      <c r="E21" s="58">
        <f t="shared" ca="1" si="0"/>
        <v>0</v>
      </c>
      <c r="F21" s="58">
        <f t="shared" ca="1" si="0"/>
        <v>0</v>
      </c>
      <c r="G21" s="58">
        <f ca="1">SUM(C21:F21)</f>
        <v>2</v>
      </c>
      <c r="H21" s="26"/>
      <c r="I21" s="27"/>
      <c r="J21" s="27"/>
      <c r="K21" s="27"/>
      <c r="L21" s="27"/>
      <c r="M21" s="27"/>
      <c r="N21" s="27"/>
      <c r="O21" s="27"/>
      <c r="P21" s="27"/>
    </row>
    <row r="22" spans="2:16" s="10" customFormat="1" ht="29" customHeight="1" x14ac:dyDescent="0.15">
      <c r="B22" s="51" t="s">
        <v>4</v>
      </c>
      <c r="C22" s="47">
        <f t="shared" ca="1" si="0"/>
        <v>0</v>
      </c>
      <c r="D22" s="48">
        <f t="shared" ca="1" si="0"/>
        <v>0</v>
      </c>
      <c r="E22" s="48">
        <f t="shared" ca="1" si="0"/>
        <v>1</v>
      </c>
      <c r="F22" s="48">
        <f t="shared" ca="1" si="0"/>
        <v>0</v>
      </c>
      <c r="G22" s="48">
        <f t="shared" ref="G22:G23" ca="1" si="1">SUM(C22:F22)</f>
        <v>1</v>
      </c>
      <c r="H22" s="27"/>
      <c r="I22" s="27"/>
      <c r="J22" s="27"/>
      <c r="K22" s="27"/>
      <c r="L22" s="27"/>
      <c r="M22" s="27"/>
      <c r="N22" s="27"/>
      <c r="O22" s="27"/>
      <c r="P22" s="27"/>
    </row>
    <row r="23" spans="2:16" s="10" customFormat="1" ht="30" customHeight="1" x14ac:dyDescent="0.15">
      <c r="B23" s="52" t="s">
        <v>3</v>
      </c>
      <c r="C23" s="47">
        <f t="shared" ca="1" si="0"/>
        <v>0</v>
      </c>
      <c r="D23" s="48">
        <f t="shared" ca="1" si="0"/>
        <v>0</v>
      </c>
      <c r="E23" s="48">
        <f t="shared" ca="1" si="0"/>
        <v>1</v>
      </c>
      <c r="F23" s="48">
        <f t="shared" ca="1" si="0"/>
        <v>0</v>
      </c>
      <c r="G23" s="48">
        <f t="shared" ca="1" si="1"/>
        <v>1</v>
      </c>
      <c r="H23" s="27"/>
      <c r="I23" s="27"/>
      <c r="J23" s="27"/>
      <c r="K23" s="27"/>
      <c r="L23" s="27"/>
      <c r="M23" s="27"/>
      <c r="N23" s="27"/>
      <c r="O23" s="27"/>
      <c r="P23" s="27"/>
    </row>
    <row r="24" spans="2:16" ht="21" x14ac:dyDescent="0.25">
      <c r="B24" s="53" t="s">
        <v>77</v>
      </c>
      <c r="C24" s="54">
        <f ca="1">SUM(C21:C23)</f>
        <v>0</v>
      </c>
      <c r="D24" s="55">
        <f t="shared" ref="D24:G24" ca="1" si="2">SUM(D21:D23)</f>
        <v>2</v>
      </c>
      <c r="E24" s="54">
        <f t="shared" ca="1" si="2"/>
        <v>2</v>
      </c>
      <c r="F24" s="54">
        <f t="shared" ca="1" si="2"/>
        <v>0</v>
      </c>
      <c r="G24" s="56">
        <f t="shared" ca="1" si="2"/>
        <v>4</v>
      </c>
      <c r="H24" s="22"/>
      <c r="I24" s="22"/>
      <c r="J24" s="22"/>
      <c r="K24" s="22"/>
      <c r="L24" s="22"/>
      <c r="M24" s="22"/>
      <c r="N24" s="22"/>
      <c r="O24" s="22"/>
      <c r="P24" s="22"/>
    </row>
    <row r="25" spans="2:16" ht="21" x14ac:dyDescent="0.25">
      <c r="H25" s="22"/>
      <c r="I25" s="22"/>
      <c r="J25" s="22"/>
      <c r="K25" s="22"/>
      <c r="L25" s="22"/>
      <c r="M25" s="22"/>
      <c r="N25" s="22"/>
      <c r="O25" s="22"/>
      <c r="P25" s="22"/>
    </row>
    <row r="26" spans="2:16" ht="21" x14ac:dyDescent="0.25">
      <c r="H26" s="22"/>
      <c r="I26" s="22"/>
      <c r="J26" s="22"/>
      <c r="K26" s="22"/>
      <c r="L26" s="22"/>
      <c r="M26" s="22"/>
      <c r="N26" s="22"/>
      <c r="O26" s="22"/>
      <c r="P26" s="22"/>
    </row>
    <row r="27" spans="2:16" ht="21" x14ac:dyDescent="0.2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2:16" ht="2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2:16" x14ac:dyDescent="0.15">
      <c r="K29" s="3"/>
    </row>
  </sheetData>
  <sheetProtection algorithmName="SHA-512" hashValue="GQHrAGb7MXOVNSHH7wIrK+WyGSGd37KMG2BW84sBMogG9uoy6iUSkiC00ZSzj9oRp1Gk9NhvFFtP4/AI3Xz+cA==" saltValue="VUoHjeD2eGzjb/En6EhIcQ==" spinCount="100000" sheet="1" objects="1" scenarios="1" selectLockedCells="1" selectUnlockedCells="1"/>
  <mergeCells count="4">
    <mergeCell ref="B11:C11"/>
    <mergeCell ref="B12:C12"/>
    <mergeCell ref="C19:F19"/>
    <mergeCell ref="B2:B5"/>
  </mergeCells>
  <pageMargins left="0.19685039370078741" right="0.19685039370078741" top="0.74803149606299213" bottom="0.74803149606299213" header="0.31496062992125984" footer="0.31496062992125984"/>
  <pageSetup paperSize="9" orientation="landscape" horizontalDpi="1200" verticalDpi="1200" r:id="rId1"/>
  <headerFooter>
    <oddHeader>&amp;C&amp;"Arial,Bold"&amp;14&amp;A</oddHeader>
    <oddFooter>&amp;L&amp;F&amp;CPage &amp;P of &amp;N&amp;R&amp;8Last Saved: 7-Dec-2016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J20"/>
  <sheetViews>
    <sheetView showGridLines="0" showRowColHeaders="0" topLeftCell="C1" zoomScale="90" zoomScaleNormal="90" workbookViewId="0">
      <selection activeCell="H26" sqref="H26"/>
    </sheetView>
  </sheetViews>
  <sheetFormatPr baseColWidth="10" defaultColWidth="8.83203125" defaultRowHeight="13" x14ac:dyDescent="0.15"/>
  <cols>
    <col min="4" max="4" width="21.33203125" customWidth="1"/>
    <col min="5" max="5" width="22.1640625" style="9" customWidth="1"/>
    <col min="6" max="10" width="18.1640625" customWidth="1"/>
  </cols>
  <sheetData>
    <row r="1" spans="1:10" x14ac:dyDescent="0.15">
      <c r="D1" s="84"/>
      <c r="E1" s="84"/>
    </row>
    <row r="2" spans="1:10" x14ac:dyDescent="0.15">
      <c r="D2" s="84"/>
      <c r="E2" s="84"/>
    </row>
    <row r="3" spans="1:10" x14ac:dyDescent="0.15">
      <c r="D3" s="84"/>
      <c r="E3" s="84"/>
    </row>
    <row r="4" spans="1:10" x14ac:dyDescent="0.15">
      <c r="D4" s="84"/>
      <c r="E4" s="84"/>
    </row>
    <row r="5" spans="1:10" x14ac:dyDescent="0.15">
      <c r="D5" s="84"/>
      <c r="E5" s="84"/>
    </row>
    <row r="8" spans="1:10" x14ac:dyDescent="0.15">
      <c r="F8" s="8">
        <v>2</v>
      </c>
      <c r="G8" s="8">
        <v>3</v>
      </c>
      <c r="H8" s="8">
        <v>4</v>
      </c>
      <c r="I8" s="8">
        <v>5</v>
      </c>
      <c r="J8" s="8">
        <v>6</v>
      </c>
    </row>
    <row r="9" spans="1:10" ht="33" customHeight="1" x14ac:dyDescent="0.2">
      <c r="D9" s="1"/>
      <c r="E9" s="2"/>
      <c r="F9" s="85" t="s">
        <v>22</v>
      </c>
      <c r="G9" s="85"/>
      <c r="H9" s="85"/>
      <c r="I9" s="85"/>
      <c r="J9" s="85"/>
    </row>
    <row r="10" spans="1:10" s="10" customFormat="1" ht="26.5" customHeight="1" x14ac:dyDescent="0.15">
      <c r="D10" s="11"/>
      <c r="E10" s="64"/>
      <c r="F10" s="65" t="str">
        <f ca="1">OFFSET(TableProb[[#Headers],[Likelihood]],F$8,2)</f>
        <v>1 - Very Low</v>
      </c>
      <c r="G10" s="65" t="str">
        <f ca="1">OFFSET(TableProb[[#Headers],[Likelihood]],G$8,2)</f>
        <v>2 - Low</v>
      </c>
      <c r="H10" s="65" t="str">
        <f ca="1">OFFSET(TableProb[[#Headers],[Likelihood]],H$8,2)</f>
        <v>3 - Moderate</v>
      </c>
      <c r="I10" s="65" t="str">
        <f ca="1">OFFSET(TableProb[[#Headers],[Likelihood]],I$8,2)</f>
        <v>4 - High</v>
      </c>
      <c r="J10" s="65" t="str">
        <f ca="1">OFFSET(TableProb[[#Headers],[Likelihood]],J$8,2)</f>
        <v>5 - Very High</v>
      </c>
    </row>
    <row r="11" spans="1:10" s="10" customFormat="1" ht="26.5" customHeight="1" x14ac:dyDescent="0.15">
      <c r="A11" s="12">
        <v>5</v>
      </c>
      <c r="B11" s="12"/>
      <c r="C11" s="12"/>
      <c r="D11" s="86" t="s">
        <v>23</v>
      </c>
      <c r="E11" s="67" t="str">
        <f ca="1">OFFSET(TableConseq[[#Headers],[Consequence]],$A11,2)</f>
        <v>5 - Very High</v>
      </c>
      <c r="F11" s="66">
        <f ca="1">LEFT($E11,2)*LEFT(F$10,2)</f>
        <v>5</v>
      </c>
      <c r="G11" s="66">
        <f ca="1">LEFT($E11,2)*LEFT(G$10,2)</f>
        <v>10</v>
      </c>
      <c r="H11" s="72">
        <f ca="1">LEFT($E11,2)*LEFT(H$10,2)</f>
        <v>15</v>
      </c>
      <c r="I11" s="72">
        <f ca="1">LEFT($E11,2)*LEFT(I$10,2)</f>
        <v>20</v>
      </c>
      <c r="J11" s="72">
        <f ca="1">LEFT($E11,2)*LEFT(J$10,2)</f>
        <v>25</v>
      </c>
    </row>
    <row r="12" spans="1:10" s="10" customFormat="1" ht="26.5" customHeight="1" x14ac:dyDescent="0.15">
      <c r="A12" s="12">
        <v>4</v>
      </c>
      <c r="B12" s="12"/>
      <c r="C12" s="12"/>
      <c r="D12" s="86"/>
      <c r="E12" s="67" t="str">
        <f ca="1">OFFSET(TableConseq[[#Headers],[Consequence]],$A12,2)</f>
        <v>4 - High</v>
      </c>
      <c r="F12" s="66">
        <f t="shared" ref="F12:J15" ca="1" si="0">LEFT($E12,2)*LEFT(F$10,2)</f>
        <v>4</v>
      </c>
      <c r="G12" s="66">
        <f t="shared" ca="1" si="0"/>
        <v>8</v>
      </c>
      <c r="H12" s="72">
        <f t="shared" ca="1" si="0"/>
        <v>12</v>
      </c>
      <c r="I12" s="72">
        <f t="shared" ca="1" si="0"/>
        <v>16</v>
      </c>
      <c r="J12" s="72">
        <f t="shared" ca="1" si="0"/>
        <v>20</v>
      </c>
    </row>
    <row r="13" spans="1:10" s="10" customFormat="1" ht="26.5" customHeight="1" x14ac:dyDescent="0.15">
      <c r="A13" s="12">
        <v>3</v>
      </c>
      <c r="B13" s="12"/>
      <c r="C13" s="12"/>
      <c r="D13" s="86"/>
      <c r="E13" s="67" t="str">
        <f ca="1">OFFSET(TableConseq[[#Headers],[Consequence]],$A13,2)</f>
        <v>3 - Moderate</v>
      </c>
      <c r="F13" s="66">
        <f t="shared" ca="1" si="0"/>
        <v>3</v>
      </c>
      <c r="G13" s="66">
        <f t="shared" ca="1" si="0"/>
        <v>6</v>
      </c>
      <c r="H13" s="66">
        <f t="shared" ca="1" si="0"/>
        <v>9</v>
      </c>
      <c r="I13" s="72">
        <f t="shared" ca="1" si="0"/>
        <v>12</v>
      </c>
      <c r="J13" s="72">
        <f t="shared" ca="1" si="0"/>
        <v>15</v>
      </c>
    </row>
    <row r="14" spans="1:10" s="10" customFormat="1" ht="26.5" customHeight="1" x14ac:dyDescent="0.15">
      <c r="A14" s="12">
        <v>2</v>
      </c>
      <c r="B14" s="12"/>
      <c r="C14" s="12"/>
      <c r="D14" s="86"/>
      <c r="E14" s="67" t="str">
        <f ca="1">OFFSET(TableConseq[[#Headers],[Consequence]],$A14,2)</f>
        <v>2 - Low</v>
      </c>
      <c r="F14" s="66">
        <f t="shared" ca="1" si="0"/>
        <v>2</v>
      </c>
      <c r="G14" s="66">
        <f t="shared" ca="1" si="0"/>
        <v>4</v>
      </c>
      <c r="H14" s="66">
        <f t="shared" ca="1" si="0"/>
        <v>6</v>
      </c>
      <c r="I14" s="66">
        <f t="shared" ca="1" si="0"/>
        <v>8</v>
      </c>
      <c r="J14" s="66">
        <f t="shared" ca="1" si="0"/>
        <v>10</v>
      </c>
    </row>
    <row r="15" spans="1:10" s="10" customFormat="1" ht="26.5" customHeight="1" x14ac:dyDescent="0.15">
      <c r="A15" s="12">
        <v>1</v>
      </c>
      <c r="B15" s="12"/>
      <c r="C15" s="12"/>
      <c r="D15" s="86"/>
      <c r="E15" s="67" t="str">
        <f ca="1">OFFSET(TableConseq[[#Headers],[Consequence]],$A15,2)</f>
        <v>1 - Very Low</v>
      </c>
      <c r="F15" s="66">
        <f t="shared" ca="1" si="0"/>
        <v>1</v>
      </c>
      <c r="G15" s="66">
        <f t="shared" ca="1" si="0"/>
        <v>2</v>
      </c>
      <c r="H15" s="66">
        <f t="shared" ca="1" si="0"/>
        <v>3</v>
      </c>
      <c r="I15" s="66">
        <f t="shared" ca="1" si="0"/>
        <v>4</v>
      </c>
      <c r="J15" s="66">
        <f t="shared" ca="1" si="0"/>
        <v>5</v>
      </c>
    </row>
    <row r="16" spans="1:10" s="10" customFormat="1" ht="26.5" customHeight="1" x14ac:dyDescent="0.15">
      <c r="E16" s="13"/>
    </row>
    <row r="17" spans="5:9" s="10" customFormat="1" ht="26.5" customHeight="1" x14ac:dyDescent="0.15">
      <c r="E17" s="13"/>
    </row>
    <row r="18" spans="5:9" s="10" customFormat="1" ht="26.5" customHeight="1" x14ac:dyDescent="0.15">
      <c r="E18" s="13"/>
    </row>
    <row r="19" spans="5:9" s="10" customFormat="1" ht="41.25" customHeight="1" x14ac:dyDescent="0.15">
      <c r="E19" s="14"/>
      <c r="F19" s="68" t="str">
        <f ca="1">OFFSET(TableRisk[[#Headers],[Risk-Desc]],F$8,0)</f>
        <v>1 to 5</v>
      </c>
      <c r="G19" s="69" t="str">
        <f ca="1">OFFSET(TableRisk[[#Headers],[Risk-Desc]],G$8,0)</f>
        <v>6 to 11</v>
      </c>
      <c r="H19" s="71" t="str">
        <f ca="1">OFFSET(TableRisk[[#Headers],[Risk-Desc]],H$8,0)</f>
        <v>12 to 25</v>
      </c>
      <c r="I19"/>
    </row>
    <row r="20" spans="5:9" ht="45" customHeight="1" x14ac:dyDescent="0.15">
      <c r="E20" s="78" t="s">
        <v>51</v>
      </c>
      <c r="F20" s="70" t="str">
        <f ca="1">OFFSET(TableRisk[[#Headers],[RIO Level]],F$8,0)</f>
        <v>Low (None)</v>
      </c>
      <c r="G20" s="70" t="str">
        <f ca="1">OFFSET(TableRisk[[#Headers],[RIO Level]],G$8,0)</f>
        <v>Moderate (Possibly)</v>
      </c>
      <c r="H20" s="70" t="str">
        <f ca="1">OFFSET(TableRisk[[#Headers],[RIO Level]],H$8,0)</f>
        <v>High (Definitely)</v>
      </c>
    </row>
  </sheetData>
  <sheetProtection algorithmName="SHA-512" hashValue="vhyAiP0vUH80MG7WKu7iNXJ+jt1fZMOYrLfVRFGx0imc35/ZMBB+u6nZ3PA/nX3Oz8yxzaXS+ak5TthpUgJUIA==" saltValue="Y7EYZVDHKGyc1WLdHXJWTQ==" spinCount="100000" sheet="1" objects="1" scenarios="1" selectLockedCells="1" selectUnlockedCells="1"/>
  <mergeCells count="3">
    <mergeCell ref="F9:J9"/>
    <mergeCell ref="D11:D15"/>
    <mergeCell ref="D1:E5"/>
  </mergeCells>
  <conditionalFormatting sqref="F11:J15">
    <cfRule type="expression" dxfId="2" priority="5" stopIfTrue="1">
      <formula>F11&lt;=rLow</formula>
    </cfRule>
    <cfRule type="expression" dxfId="1" priority="6" stopIfTrue="1">
      <formula>F11&lt;=rModerate</formula>
    </cfRule>
    <cfRule type="expression" dxfId="0" priority="8" stopIfTrue="1">
      <formula>F11&lt;=rHigh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4294967293" r:id="rId1"/>
  <headerFooter>
    <oddHeader>&amp;C&amp;"Century Gothic,Bold"&amp;16&amp;A</oddHeader>
    <oddFooter>&amp;L&amp;8&amp;F&amp;CPage &amp;P of &amp;N&amp;R&amp;8Last Saved: 7-Dec-2016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U137"/>
  <sheetViews>
    <sheetView showGridLines="0" showRowColHeaders="0" topLeftCell="E1" zoomScaleNormal="100" workbookViewId="0">
      <selection activeCell="M19" sqref="M19"/>
    </sheetView>
  </sheetViews>
  <sheetFormatPr baseColWidth="10" defaultColWidth="8.6640625" defaultRowHeight="16" x14ac:dyDescent="0.2"/>
  <cols>
    <col min="1" max="1" width="35" style="16" customWidth="1"/>
    <col min="2" max="2" width="8.6640625" style="16"/>
    <col min="3" max="3" width="28.33203125" style="16" bestFit="1" customWidth="1"/>
    <col min="4" max="4" width="138" style="16" bestFit="1" customWidth="1"/>
    <col min="5" max="5" width="8.6640625" style="16"/>
    <col min="6" max="6" width="19.33203125" style="16" bestFit="1" customWidth="1"/>
    <col min="7" max="7" width="13.6640625" style="16" bestFit="1" customWidth="1"/>
    <col min="8" max="8" width="14.1640625" style="16" bestFit="1" customWidth="1"/>
    <col min="9" max="9" width="8.6640625" style="16"/>
    <col min="10" max="10" width="8.6640625" style="16" bestFit="1" customWidth="1"/>
    <col min="11" max="11" width="33.1640625" style="16" bestFit="1" customWidth="1"/>
    <col min="12" max="12" width="13.83203125" style="16" customWidth="1"/>
    <col min="13" max="13" width="11.5" style="16" bestFit="1" customWidth="1"/>
    <col min="14" max="14" width="21.1640625" style="16" customWidth="1"/>
    <col min="15" max="15" width="14.6640625" style="16" bestFit="1" customWidth="1"/>
    <col min="16" max="16" width="13.83203125" style="16" bestFit="1" customWidth="1"/>
    <col min="17" max="17" width="8.5" style="16" customWidth="1"/>
    <col min="18" max="18" width="8.6640625" style="16"/>
    <col min="19" max="19" width="23.33203125" style="16" bestFit="1" customWidth="1"/>
    <col min="20" max="20" width="8.6640625" style="16"/>
    <col min="21" max="21" width="32.6640625" style="16" customWidth="1"/>
    <col min="22" max="22" width="138" style="16" bestFit="1" customWidth="1"/>
    <col min="23" max="16384" width="8.6640625" style="16"/>
  </cols>
  <sheetData>
    <row r="1" spans="1:20" x14ac:dyDescent="0.2">
      <c r="F1" s="87"/>
      <c r="G1" s="87"/>
    </row>
    <row r="2" spans="1:20" x14ac:dyDescent="0.2">
      <c r="F2" s="87"/>
      <c r="G2" s="87"/>
    </row>
    <row r="3" spans="1:20" x14ac:dyDescent="0.2">
      <c r="F3" s="87"/>
      <c r="G3" s="87"/>
    </row>
    <row r="5" spans="1:20" ht="19" customHeight="1" x14ac:dyDescent="0.2">
      <c r="A5" s="15" t="s">
        <v>74</v>
      </c>
      <c r="C5" s="15" t="s">
        <v>73</v>
      </c>
      <c r="F5" s="73" t="s">
        <v>75</v>
      </c>
      <c r="G5" s="74"/>
      <c r="H5" s="74"/>
      <c r="K5" s="75" t="s">
        <v>91</v>
      </c>
      <c r="L5" s="76">
        <v>6</v>
      </c>
    </row>
    <row r="6" spans="1:20" x14ac:dyDescent="0.2">
      <c r="A6" s="16" t="s">
        <v>7</v>
      </c>
      <c r="C6" s="16" t="s">
        <v>64</v>
      </c>
      <c r="D6" s="16" t="s">
        <v>65</v>
      </c>
      <c r="F6" s="16" t="s">
        <v>30</v>
      </c>
      <c r="G6" s="16" t="s">
        <v>31</v>
      </c>
      <c r="H6" s="16" t="s">
        <v>35</v>
      </c>
    </row>
    <row r="7" spans="1:20" x14ac:dyDescent="0.2">
      <c r="A7" s="18" t="s">
        <v>8</v>
      </c>
      <c r="C7" s="16" t="s">
        <v>52</v>
      </c>
      <c r="D7" s="16" t="s">
        <v>53</v>
      </c>
      <c r="F7" s="16" t="s">
        <v>48</v>
      </c>
      <c r="G7" s="17">
        <v>0</v>
      </c>
      <c r="H7" s="16" t="str">
        <f>TableProb[[#This Row],[Rating]]&amp;" - "&amp;TableProb[[#This Row],[Likelihood]]</f>
        <v>0 - None</v>
      </c>
      <c r="M7" s="21"/>
      <c r="T7" s="20"/>
    </row>
    <row r="8" spans="1:20" x14ac:dyDescent="0.2">
      <c r="A8" s="18" t="s">
        <v>9</v>
      </c>
      <c r="C8" s="16" t="s">
        <v>54</v>
      </c>
      <c r="D8" s="16" t="s">
        <v>55</v>
      </c>
      <c r="F8" s="16" t="s">
        <v>26</v>
      </c>
      <c r="G8" s="17">
        <v>1</v>
      </c>
      <c r="H8" s="16" t="str">
        <f>TableProb[[#This Row],[Rating]]&amp;" - "&amp;TableProb[[#This Row],[Likelihood]]</f>
        <v>1 - Very Low</v>
      </c>
      <c r="K8" s="4"/>
      <c r="T8" s="20"/>
    </row>
    <row r="9" spans="1:20" x14ac:dyDescent="0.2">
      <c r="A9" s="18" t="s">
        <v>10</v>
      </c>
      <c r="C9" s="16" t="s">
        <v>56</v>
      </c>
      <c r="D9" s="16" t="s">
        <v>57</v>
      </c>
      <c r="F9" s="16" t="s">
        <v>24</v>
      </c>
      <c r="G9" s="17">
        <v>2</v>
      </c>
      <c r="H9" s="16" t="str">
        <f>TableProb[[#This Row],[Rating]]&amp;" - "&amp;TableProb[[#This Row],[Likelihood]]</f>
        <v>2 - Low</v>
      </c>
      <c r="T9" s="20"/>
    </row>
    <row r="10" spans="1:20" x14ac:dyDescent="0.2">
      <c r="A10" s="18" t="s">
        <v>11</v>
      </c>
      <c r="C10" s="16" t="s">
        <v>58</v>
      </c>
      <c r="D10" s="16" t="s">
        <v>59</v>
      </c>
      <c r="F10" s="16" t="s">
        <v>21</v>
      </c>
      <c r="G10" s="17">
        <v>3</v>
      </c>
      <c r="H10" s="16" t="str">
        <f>TableProb[[#This Row],[Rating]]&amp;" - "&amp;TableProb[[#This Row],[Likelihood]]</f>
        <v>3 - Moderate</v>
      </c>
      <c r="Q10" s="17"/>
      <c r="R10" s="17"/>
      <c r="T10" s="20"/>
    </row>
    <row r="11" spans="1:20" x14ac:dyDescent="0.2">
      <c r="A11" s="18" t="s">
        <v>12</v>
      </c>
      <c r="C11" s="16" t="s">
        <v>60</v>
      </c>
      <c r="D11" s="16" t="s">
        <v>61</v>
      </c>
      <c r="F11" s="16" t="s">
        <v>25</v>
      </c>
      <c r="G11" s="17">
        <v>4</v>
      </c>
      <c r="H11" s="16" t="str">
        <f>TableProb[[#This Row],[Rating]]&amp;" - "&amp;TableProb[[#This Row],[Likelihood]]</f>
        <v>4 - High</v>
      </c>
      <c r="S11" s="20"/>
      <c r="T11" s="20"/>
    </row>
    <row r="12" spans="1:20" x14ac:dyDescent="0.2">
      <c r="A12" s="18" t="s">
        <v>13</v>
      </c>
      <c r="C12" s="16" t="s">
        <v>62</v>
      </c>
      <c r="D12" s="16" t="s">
        <v>63</v>
      </c>
      <c r="F12" s="16" t="s">
        <v>27</v>
      </c>
      <c r="G12" s="17">
        <v>5</v>
      </c>
      <c r="H12" s="16" t="str">
        <f>TableProb[[#This Row],[Rating]]&amp;" - "&amp;TableProb[[#This Row],[Likelihood]]</f>
        <v>5 - Very High</v>
      </c>
      <c r="S12" s="20"/>
      <c r="T12" s="20"/>
    </row>
    <row r="13" spans="1:20" x14ac:dyDescent="0.2">
      <c r="A13" s="18" t="s">
        <v>14</v>
      </c>
      <c r="S13" s="20"/>
      <c r="T13" s="20"/>
    </row>
    <row r="14" spans="1:20" x14ac:dyDescent="0.2">
      <c r="A14" s="18" t="s">
        <v>15</v>
      </c>
      <c r="S14" s="20"/>
      <c r="T14" s="20"/>
    </row>
    <row r="15" spans="1:20" x14ac:dyDescent="0.2">
      <c r="A15" s="18" t="s">
        <v>16</v>
      </c>
      <c r="S15" s="20"/>
      <c r="T15" s="20"/>
    </row>
    <row r="16" spans="1:20" x14ac:dyDescent="0.2">
      <c r="A16" s="18"/>
      <c r="F16" s="73" t="s">
        <v>89</v>
      </c>
      <c r="G16" s="74"/>
      <c r="H16" s="74"/>
      <c r="S16" s="20"/>
      <c r="T16" s="20"/>
    </row>
    <row r="17" spans="6:21" x14ac:dyDescent="0.2">
      <c r="F17" s="16" t="s">
        <v>32</v>
      </c>
      <c r="G17" s="16" t="s">
        <v>31</v>
      </c>
      <c r="H17" s="16" t="s">
        <v>34</v>
      </c>
      <c r="S17" s="20"/>
      <c r="T17" s="20"/>
      <c r="U17" s="20"/>
    </row>
    <row r="18" spans="6:21" x14ac:dyDescent="0.2">
      <c r="F18" s="16" t="s">
        <v>26</v>
      </c>
      <c r="G18" s="17">
        <v>1</v>
      </c>
      <c r="H18" s="16" t="str">
        <f>TableConseq[[#This Row],[Rating]]&amp;" - "&amp;TableConseq[[#This Row],[Consequence]]</f>
        <v>1 - Very Low</v>
      </c>
      <c r="S18" s="20"/>
      <c r="T18" s="20"/>
      <c r="U18" s="20"/>
    </row>
    <row r="19" spans="6:21" x14ac:dyDescent="0.2">
      <c r="F19" s="16" t="s">
        <v>24</v>
      </c>
      <c r="G19" s="17">
        <v>2</v>
      </c>
      <c r="H19" s="16" t="str">
        <f>TableConseq[[#This Row],[Rating]]&amp;" - "&amp;TableConseq[[#This Row],[Consequence]]</f>
        <v>2 - Low</v>
      </c>
      <c r="S19" s="20"/>
      <c r="T19" s="20"/>
      <c r="U19" s="20"/>
    </row>
    <row r="20" spans="6:21" x14ac:dyDescent="0.2">
      <c r="F20" s="16" t="s">
        <v>21</v>
      </c>
      <c r="G20" s="17">
        <v>3</v>
      </c>
      <c r="H20" s="16" t="str">
        <f>TableConseq[[#This Row],[Rating]]&amp;" - "&amp;TableConseq[[#This Row],[Consequence]]</f>
        <v>3 - Moderate</v>
      </c>
      <c r="S20" s="20"/>
      <c r="T20" s="20"/>
      <c r="U20" s="20"/>
    </row>
    <row r="21" spans="6:21" x14ac:dyDescent="0.2">
      <c r="F21" s="16" t="s">
        <v>25</v>
      </c>
      <c r="G21" s="17">
        <v>4</v>
      </c>
      <c r="H21" s="16" t="str">
        <f>TableConseq[[#This Row],[Rating]]&amp;" - "&amp;TableConseq[[#This Row],[Consequence]]</f>
        <v>4 - High</v>
      </c>
      <c r="S21" s="20"/>
      <c r="T21" s="20"/>
      <c r="U21" s="20"/>
    </row>
    <row r="22" spans="6:21" x14ac:dyDescent="0.2">
      <c r="F22" s="16" t="s">
        <v>27</v>
      </c>
      <c r="G22" s="17">
        <v>5</v>
      </c>
      <c r="H22" s="16" t="str">
        <f>TableConseq[[#This Row],[Rating]]&amp;" - "&amp;TableConseq[[#This Row],[Consequence]]</f>
        <v>5 - Very High</v>
      </c>
      <c r="S22" s="20"/>
      <c r="T22" s="20"/>
      <c r="U22" s="20"/>
    </row>
    <row r="23" spans="6:21" x14ac:dyDescent="0.2">
      <c r="S23" s="20"/>
      <c r="T23" s="20"/>
      <c r="U23" s="20"/>
    </row>
    <row r="24" spans="6:21" x14ac:dyDescent="0.2">
      <c r="S24" s="20"/>
      <c r="T24" s="20"/>
      <c r="U24" s="20"/>
    </row>
    <row r="25" spans="6:21" x14ac:dyDescent="0.2">
      <c r="F25" s="77" t="s">
        <v>90</v>
      </c>
      <c r="G25" s="74"/>
      <c r="H25" s="74"/>
      <c r="I25" s="74"/>
      <c r="J25" s="74"/>
      <c r="K25" s="74"/>
      <c r="S25" s="20"/>
      <c r="T25" s="20"/>
      <c r="U25" s="20"/>
    </row>
    <row r="26" spans="6:21" x14ac:dyDescent="0.2">
      <c r="F26" s="16" t="s">
        <v>20</v>
      </c>
      <c r="G26" s="16" t="s">
        <v>47</v>
      </c>
      <c r="H26" s="16" t="s">
        <v>36</v>
      </c>
      <c r="I26" s="16" t="s">
        <v>28</v>
      </c>
      <c r="J26" s="17" t="s">
        <v>29</v>
      </c>
      <c r="K26" s="16" t="s">
        <v>46</v>
      </c>
      <c r="S26" s="20"/>
      <c r="T26" s="20"/>
      <c r="U26" s="20"/>
    </row>
    <row r="27" spans="6:21" x14ac:dyDescent="0.2">
      <c r="F27" s="16" t="s">
        <v>48</v>
      </c>
      <c r="G27" s="16" t="s">
        <v>48</v>
      </c>
      <c r="H27" s="16" t="str">
        <f>CONCATENATE(TableRisk[[#This Row],[FROM]]," to ",TableRisk[[#This Row],[TO]])</f>
        <v>0 to 0</v>
      </c>
      <c r="I27" s="17">
        <v>0</v>
      </c>
      <c r="J27" s="17">
        <v>0</v>
      </c>
      <c r="K27" s="16" t="str">
        <f>TableRisk[[#This Row],[DESCRIPTION]]&amp;" ("&amp;TableRisk[[#This Row],[Escalation]]&amp;")"</f>
        <v>None (None)</v>
      </c>
      <c r="S27" s="20"/>
      <c r="T27" s="20"/>
      <c r="U27" s="20"/>
    </row>
    <row r="28" spans="6:21" x14ac:dyDescent="0.2">
      <c r="F28" s="16" t="s">
        <v>24</v>
      </c>
      <c r="G28" s="16" t="s">
        <v>48</v>
      </c>
      <c r="H28" s="16" t="str">
        <f>CONCATENATE(TableRisk[[#This Row],[FROM]]," to ",TableRisk[[#This Row],[TO]])</f>
        <v>1 to 5</v>
      </c>
      <c r="I28" s="17">
        <v>1</v>
      </c>
      <c r="J28" s="19">
        <v>5</v>
      </c>
      <c r="K28" s="16" t="str">
        <f>TableRisk[[#This Row],[DESCRIPTION]]&amp;" ("&amp;TableRisk[[#This Row],[Escalation]]&amp;")"</f>
        <v>Low (None)</v>
      </c>
      <c r="S28" s="20"/>
      <c r="T28" s="20"/>
      <c r="U28" s="20"/>
    </row>
    <row r="29" spans="6:21" x14ac:dyDescent="0.2">
      <c r="F29" s="16" t="s">
        <v>21</v>
      </c>
      <c r="G29" s="16" t="s">
        <v>49</v>
      </c>
      <c r="H29" s="16" t="str">
        <f ca="1">CONCATENATE(TableRisk[[#This Row],[FROM]]," to ",TableRisk[[#This Row],[TO]])</f>
        <v>6 to 11</v>
      </c>
      <c r="I29" s="17">
        <f ca="1">OFFSET(TableRisk[[#This Row],[FROM]],-1,1)+1</f>
        <v>6</v>
      </c>
      <c r="J29" s="19">
        <v>11</v>
      </c>
      <c r="K29" s="16" t="str">
        <f>TableRisk[[#This Row],[DESCRIPTION]]&amp;" ("&amp;TableRisk[[#This Row],[Escalation]]&amp;")"</f>
        <v>Moderate (Possibly)</v>
      </c>
      <c r="S29" s="20"/>
      <c r="T29" s="20"/>
      <c r="U29" s="20"/>
    </row>
    <row r="30" spans="6:21" x14ac:dyDescent="0.2">
      <c r="F30" s="16" t="s">
        <v>25</v>
      </c>
      <c r="G30" s="16" t="s">
        <v>50</v>
      </c>
      <c r="H30" s="16" t="str">
        <f ca="1">CONCATENATE(TableRisk[[#This Row],[FROM]]," to ",TableRisk[[#This Row],[TO]])</f>
        <v>12 to 25</v>
      </c>
      <c r="I30" s="17">
        <f ca="1">OFFSET(TableRisk[[#This Row],[FROM]],-1,1)+1</f>
        <v>12</v>
      </c>
      <c r="J30" s="17">
        <f>MAX(TableProb[Rating])*MAX(TableConseq[Rating])</f>
        <v>25</v>
      </c>
      <c r="K30" s="16" t="str">
        <f>TableRisk[[#This Row],[DESCRIPTION]]&amp;" ("&amp;TableRisk[[#This Row],[Escalation]]&amp;")"</f>
        <v>High (Definitely)</v>
      </c>
      <c r="S30" s="20"/>
      <c r="T30" s="20"/>
      <c r="U30" s="20"/>
    </row>
    <row r="31" spans="6:21" x14ac:dyDescent="0.2">
      <c r="S31" s="20"/>
      <c r="T31" s="20"/>
      <c r="U31" s="20"/>
    </row>
    <row r="32" spans="6:21" x14ac:dyDescent="0.2">
      <c r="S32" s="20"/>
      <c r="T32" s="20"/>
      <c r="U32" s="20"/>
    </row>
    <row r="33" spans="19:21" x14ac:dyDescent="0.2">
      <c r="S33" s="20"/>
      <c r="T33" s="20"/>
      <c r="U33" s="20"/>
    </row>
    <row r="34" spans="19:21" x14ac:dyDescent="0.2">
      <c r="S34" s="20"/>
      <c r="T34" s="20"/>
      <c r="U34" s="20"/>
    </row>
    <row r="35" spans="19:21" x14ac:dyDescent="0.2">
      <c r="S35" s="20"/>
      <c r="T35" s="20"/>
      <c r="U35" s="20"/>
    </row>
    <row r="36" spans="19:21" x14ac:dyDescent="0.2">
      <c r="S36" s="20"/>
      <c r="T36" s="20"/>
      <c r="U36" s="20"/>
    </row>
    <row r="37" spans="19:21" x14ac:dyDescent="0.2">
      <c r="S37" s="20"/>
      <c r="T37" s="20"/>
      <c r="U37" s="20"/>
    </row>
    <row r="38" spans="19:21" x14ac:dyDescent="0.2">
      <c r="S38" s="20"/>
      <c r="T38" s="20"/>
      <c r="U38" s="20"/>
    </row>
    <row r="39" spans="19:21" x14ac:dyDescent="0.2">
      <c r="S39" s="20"/>
      <c r="T39" s="20"/>
      <c r="U39" s="20"/>
    </row>
    <row r="40" spans="19:21" x14ac:dyDescent="0.2">
      <c r="S40" s="20"/>
      <c r="T40" s="20"/>
      <c r="U40" s="20"/>
    </row>
    <row r="41" spans="19:21" x14ac:dyDescent="0.2">
      <c r="S41" s="20"/>
      <c r="T41" s="20"/>
      <c r="U41" s="20"/>
    </row>
    <row r="42" spans="19:21" x14ac:dyDescent="0.2">
      <c r="S42" s="20"/>
      <c r="T42" s="20"/>
      <c r="U42" s="20"/>
    </row>
    <row r="43" spans="19:21" x14ac:dyDescent="0.2">
      <c r="S43" s="20"/>
      <c r="T43" s="20"/>
      <c r="U43" s="20"/>
    </row>
    <row r="44" spans="19:21" x14ac:dyDescent="0.2">
      <c r="S44" s="20"/>
      <c r="T44" s="20"/>
      <c r="U44" s="20"/>
    </row>
    <row r="45" spans="19:21" x14ac:dyDescent="0.2">
      <c r="S45" s="20"/>
      <c r="T45" s="20"/>
      <c r="U45" s="20"/>
    </row>
    <row r="46" spans="19:21" x14ac:dyDescent="0.2">
      <c r="S46" s="20"/>
      <c r="T46" s="20"/>
      <c r="U46" s="20"/>
    </row>
    <row r="47" spans="19:21" x14ac:dyDescent="0.2">
      <c r="S47" s="20"/>
      <c r="T47" s="20"/>
      <c r="U47" s="20"/>
    </row>
    <row r="48" spans="19:21" x14ac:dyDescent="0.2">
      <c r="S48" s="20"/>
      <c r="T48" s="20"/>
      <c r="U48" s="20"/>
    </row>
    <row r="49" spans="19:21" x14ac:dyDescent="0.2">
      <c r="S49" s="20"/>
      <c r="T49" s="20"/>
      <c r="U49" s="20"/>
    </row>
    <row r="50" spans="19:21" x14ac:dyDescent="0.2">
      <c r="S50" s="20"/>
      <c r="T50" s="20"/>
      <c r="U50" s="20"/>
    </row>
    <row r="51" spans="19:21" x14ac:dyDescent="0.2">
      <c r="S51" s="20"/>
      <c r="T51" s="20"/>
      <c r="U51" s="20"/>
    </row>
    <row r="52" spans="19:21" x14ac:dyDescent="0.2">
      <c r="S52" s="20"/>
      <c r="T52" s="20"/>
      <c r="U52" s="20"/>
    </row>
    <row r="53" spans="19:21" x14ac:dyDescent="0.2">
      <c r="S53" s="20"/>
      <c r="T53" s="20"/>
      <c r="U53" s="20"/>
    </row>
    <row r="54" spans="19:21" x14ac:dyDescent="0.2">
      <c r="S54" s="20"/>
      <c r="T54" s="20"/>
      <c r="U54" s="20"/>
    </row>
    <row r="55" spans="19:21" x14ac:dyDescent="0.2">
      <c r="S55" s="20"/>
      <c r="T55" s="20"/>
      <c r="U55" s="20"/>
    </row>
    <row r="56" spans="19:21" x14ac:dyDescent="0.2">
      <c r="S56" s="20"/>
      <c r="T56" s="20"/>
      <c r="U56" s="20"/>
    </row>
    <row r="57" spans="19:21" x14ac:dyDescent="0.2">
      <c r="S57" s="20"/>
      <c r="T57" s="20"/>
      <c r="U57" s="20"/>
    </row>
    <row r="58" spans="19:21" x14ac:dyDescent="0.2">
      <c r="S58" s="20"/>
      <c r="T58" s="20"/>
      <c r="U58" s="20"/>
    </row>
    <row r="59" spans="19:21" x14ac:dyDescent="0.2">
      <c r="S59" s="20"/>
      <c r="T59" s="20"/>
      <c r="U59" s="20"/>
    </row>
    <row r="60" spans="19:21" x14ac:dyDescent="0.2">
      <c r="S60" s="20"/>
      <c r="T60" s="20"/>
      <c r="U60" s="20"/>
    </row>
    <row r="61" spans="19:21" x14ac:dyDescent="0.2">
      <c r="S61" s="20"/>
      <c r="T61" s="20"/>
      <c r="U61" s="20"/>
    </row>
    <row r="62" spans="19:21" x14ac:dyDescent="0.2">
      <c r="S62" s="20"/>
      <c r="T62" s="20"/>
      <c r="U62" s="20"/>
    </row>
    <row r="63" spans="19:21" x14ac:dyDescent="0.2">
      <c r="S63" s="20"/>
      <c r="T63" s="20"/>
      <c r="U63" s="20"/>
    </row>
    <row r="64" spans="19:21" x14ac:dyDescent="0.2">
      <c r="S64" s="20"/>
      <c r="T64" s="20"/>
      <c r="U64" s="20"/>
    </row>
    <row r="65" spans="19:21" x14ac:dyDescent="0.2">
      <c r="S65" s="20"/>
      <c r="T65" s="20"/>
      <c r="U65" s="20"/>
    </row>
    <row r="66" spans="19:21" x14ac:dyDescent="0.2">
      <c r="S66" s="20"/>
      <c r="T66" s="20"/>
      <c r="U66" s="20"/>
    </row>
    <row r="67" spans="19:21" x14ac:dyDescent="0.2">
      <c r="S67" s="20"/>
      <c r="T67" s="20"/>
      <c r="U67" s="20"/>
    </row>
    <row r="68" spans="19:21" x14ac:dyDescent="0.2">
      <c r="S68" s="20"/>
      <c r="T68" s="20"/>
      <c r="U68" s="20"/>
    </row>
    <row r="69" spans="19:21" x14ac:dyDescent="0.2">
      <c r="S69" s="20"/>
      <c r="T69" s="20"/>
      <c r="U69" s="20"/>
    </row>
    <row r="70" spans="19:21" x14ac:dyDescent="0.2">
      <c r="S70" s="20"/>
      <c r="T70" s="20"/>
      <c r="U70" s="20"/>
    </row>
    <row r="71" spans="19:21" x14ac:dyDescent="0.2">
      <c r="S71" s="20"/>
      <c r="T71" s="20"/>
      <c r="U71" s="20"/>
    </row>
    <row r="72" spans="19:21" x14ac:dyDescent="0.2">
      <c r="S72" s="20"/>
      <c r="T72" s="20"/>
      <c r="U72" s="20"/>
    </row>
    <row r="73" spans="19:21" x14ac:dyDescent="0.2">
      <c r="S73" s="20"/>
      <c r="T73" s="20"/>
      <c r="U73" s="20"/>
    </row>
    <row r="74" spans="19:21" x14ac:dyDescent="0.2">
      <c r="S74" s="20"/>
      <c r="T74" s="20"/>
      <c r="U74" s="20"/>
    </row>
    <row r="75" spans="19:21" x14ac:dyDescent="0.2">
      <c r="S75" s="20"/>
      <c r="T75" s="20"/>
      <c r="U75" s="20"/>
    </row>
    <row r="76" spans="19:21" x14ac:dyDescent="0.2">
      <c r="S76" s="20"/>
      <c r="T76" s="20"/>
      <c r="U76" s="20"/>
    </row>
    <row r="77" spans="19:21" x14ac:dyDescent="0.2">
      <c r="S77" s="20"/>
      <c r="T77" s="20"/>
      <c r="U77" s="20"/>
    </row>
    <row r="78" spans="19:21" x14ac:dyDescent="0.2">
      <c r="S78" s="20"/>
      <c r="T78" s="20"/>
      <c r="U78" s="20"/>
    </row>
    <row r="79" spans="19:21" x14ac:dyDescent="0.2">
      <c r="S79" s="20"/>
      <c r="T79" s="20"/>
      <c r="U79" s="20"/>
    </row>
    <row r="80" spans="19:21" x14ac:dyDescent="0.2">
      <c r="S80" s="20"/>
      <c r="T80" s="20"/>
      <c r="U80" s="20"/>
    </row>
    <row r="81" spans="19:21" x14ac:dyDescent="0.2">
      <c r="S81" s="20"/>
      <c r="T81" s="20"/>
      <c r="U81" s="20"/>
    </row>
    <row r="82" spans="19:21" x14ac:dyDescent="0.2">
      <c r="S82" s="20"/>
      <c r="T82" s="20"/>
      <c r="U82" s="20"/>
    </row>
    <row r="83" spans="19:21" x14ac:dyDescent="0.2">
      <c r="S83" s="20"/>
      <c r="T83" s="20"/>
      <c r="U83" s="20"/>
    </row>
    <row r="84" spans="19:21" x14ac:dyDescent="0.2">
      <c r="S84" s="20"/>
      <c r="T84" s="20"/>
      <c r="U84" s="20"/>
    </row>
    <row r="85" spans="19:21" x14ac:dyDescent="0.2">
      <c r="S85" s="20"/>
      <c r="T85" s="20"/>
      <c r="U85" s="20"/>
    </row>
    <row r="86" spans="19:21" x14ac:dyDescent="0.2">
      <c r="S86" s="20"/>
      <c r="T86" s="20"/>
      <c r="U86" s="20"/>
    </row>
    <row r="87" spans="19:21" x14ac:dyDescent="0.2">
      <c r="S87" s="20"/>
      <c r="T87" s="20"/>
      <c r="U87" s="20"/>
    </row>
    <row r="88" spans="19:21" x14ac:dyDescent="0.2">
      <c r="S88" s="20"/>
      <c r="T88" s="20"/>
      <c r="U88" s="20"/>
    </row>
    <row r="89" spans="19:21" x14ac:dyDescent="0.2">
      <c r="S89" s="20"/>
      <c r="T89" s="20"/>
      <c r="U89" s="20"/>
    </row>
    <row r="90" spans="19:21" x14ac:dyDescent="0.2">
      <c r="S90" s="20"/>
      <c r="T90" s="20"/>
      <c r="U90" s="20"/>
    </row>
    <row r="91" spans="19:21" x14ac:dyDescent="0.2">
      <c r="S91" s="20"/>
      <c r="T91" s="20"/>
      <c r="U91" s="20"/>
    </row>
    <row r="92" spans="19:21" x14ac:dyDescent="0.2">
      <c r="S92" s="20"/>
      <c r="T92" s="20"/>
      <c r="U92" s="20"/>
    </row>
    <row r="93" spans="19:21" x14ac:dyDescent="0.2">
      <c r="S93" s="20"/>
      <c r="T93" s="20"/>
      <c r="U93" s="20"/>
    </row>
    <row r="94" spans="19:21" x14ac:dyDescent="0.2">
      <c r="S94" s="20"/>
      <c r="T94" s="20"/>
      <c r="U94" s="20"/>
    </row>
    <row r="95" spans="19:21" x14ac:dyDescent="0.2">
      <c r="S95" s="20"/>
      <c r="T95" s="20"/>
      <c r="U95" s="20"/>
    </row>
    <row r="96" spans="19:21" x14ac:dyDescent="0.2">
      <c r="S96" s="20"/>
      <c r="T96" s="20"/>
      <c r="U96" s="20"/>
    </row>
    <row r="97" spans="19:21" x14ac:dyDescent="0.2">
      <c r="S97" s="20"/>
      <c r="T97" s="20"/>
      <c r="U97" s="20"/>
    </row>
    <row r="98" spans="19:21" x14ac:dyDescent="0.2">
      <c r="S98" s="20"/>
      <c r="T98" s="20"/>
      <c r="U98" s="20"/>
    </row>
    <row r="99" spans="19:21" x14ac:dyDescent="0.2">
      <c r="S99" s="20"/>
      <c r="T99" s="20"/>
      <c r="U99" s="20"/>
    </row>
    <row r="100" spans="19:21" x14ac:dyDescent="0.2">
      <c r="S100" s="20"/>
      <c r="T100" s="20"/>
      <c r="U100" s="20"/>
    </row>
    <row r="101" spans="19:21" x14ac:dyDescent="0.2">
      <c r="S101" s="20"/>
      <c r="T101" s="20"/>
      <c r="U101" s="20"/>
    </row>
    <row r="102" spans="19:21" x14ac:dyDescent="0.2">
      <c r="S102" s="20"/>
      <c r="T102" s="20"/>
      <c r="U102" s="20"/>
    </row>
    <row r="103" spans="19:21" x14ac:dyDescent="0.2">
      <c r="S103" s="20"/>
      <c r="T103" s="20"/>
      <c r="U103" s="20"/>
    </row>
    <row r="104" spans="19:21" x14ac:dyDescent="0.2">
      <c r="S104" s="20"/>
      <c r="T104" s="20"/>
      <c r="U104" s="20"/>
    </row>
    <row r="105" spans="19:21" x14ac:dyDescent="0.2">
      <c r="S105" s="20"/>
      <c r="T105" s="20"/>
      <c r="U105" s="20"/>
    </row>
    <row r="106" spans="19:21" x14ac:dyDescent="0.2">
      <c r="S106" s="20"/>
      <c r="T106" s="20"/>
      <c r="U106" s="20"/>
    </row>
    <row r="107" spans="19:21" x14ac:dyDescent="0.2">
      <c r="S107" s="20"/>
      <c r="T107" s="20"/>
      <c r="U107" s="20"/>
    </row>
    <row r="108" spans="19:21" x14ac:dyDescent="0.2">
      <c r="S108" s="20"/>
      <c r="T108" s="20"/>
      <c r="U108" s="20"/>
    </row>
    <row r="109" spans="19:21" x14ac:dyDescent="0.2">
      <c r="S109" s="20"/>
      <c r="T109" s="20"/>
      <c r="U109" s="20"/>
    </row>
    <row r="110" spans="19:21" x14ac:dyDescent="0.2">
      <c r="S110" s="20"/>
      <c r="T110" s="20"/>
      <c r="U110" s="20"/>
    </row>
    <row r="111" spans="19:21" x14ac:dyDescent="0.2">
      <c r="S111" s="20"/>
      <c r="T111" s="20"/>
      <c r="U111" s="20"/>
    </row>
    <row r="112" spans="19:21" x14ac:dyDescent="0.2">
      <c r="S112" s="20"/>
      <c r="T112" s="20"/>
      <c r="U112" s="20"/>
    </row>
    <row r="113" spans="19:21" x14ac:dyDescent="0.2">
      <c r="S113" s="20"/>
      <c r="T113" s="20"/>
      <c r="U113" s="20"/>
    </row>
    <row r="114" spans="19:21" x14ac:dyDescent="0.2">
      <c r="S114" s="20"/>
      <c r="T114" s="20"/>
      <c r="U114" s="20"/>
    </row>
    <row r="115" spans="19:21" x14ac:dyDescent="0.2">
      <c r="S115" s="20"/>
      <c r="T115" s="20"/>
      <c r="U115" s="20"/>
    </row>
    <row r="116" spans="19:21" x14ac:dyDescent="0.2">
      <c r="S116" s="20"/>
      <c r="T116" s="20"/>
      <c r="U116" s="20"/>
    </row>
    <row r="117" spans="19:21" x14ac:dyDescent="0.2">
      <c r="S117" s="20"/>
      <c r="T117" s="20"/>
      <c r="U117" s="20"/>
    </row>
    <row r="118" spans="19:21" x14ac:dyDescent="0.2">
      <c r="S118" s="20"/>
      <c r="T118" s="20"/>
      <c r="U118" s="20"/>
    </row>
    <row r="119" spans="19:21" x14ac:dyDescent="0.2">
      <c r="S119" s="20"/>
      <c r="T119" s="20"/>
      <c r="U119" s="20"/>
    </row>
    <row r="120" spans="19:21" x14ac:dyDescent="0.2">
      <c r="S120" s="20"/>
      <c r="T120" s="20"/>
      <c r="U120" s="20"/>
    </row>
    <row r="121" spans="19:21" x14ac:dyDescent="0.2">
      <c r="S121" s="20"/>
      <c r="T121" s="20"/>
      <c r="U121" s="20"/>
    </row>
    <row r="122" spans="19:21" x14ac:dyDescent="0.2">
      <c r="S122" s="20"/>
      <c r="T122" s="20"/>
      <c r="U122" s="20"/>
    </row>
    <row r="123" spans="19:21" x14ac:dyDescent="0.2">
      <c r="S123" s="20"/>
      <c r="T123" s="20"/>
      <c r="U123" s="20"/>
    </row>
    <row r="124" spans="19:21" x14ac:dyDescent="0.2">
      <c r="S124" s="20"/>
      <c r="T124" s="20"/>
      <c r="U124" s="20"/>
    </row>
    <row r="125" spans="19:21" x14ac:dyDescent="0.2">
      <c r="S125" s="20"/>
      <c r="T125" s="20"/>
      <c r="U125" s="20"/>
    </row>
    <row r="126" spans="19:21" x14ac:dyDescent="0.2">
      <c r="S126" s="20"/>
      <c r="T126" s="20"/>
      <c r="U126" s="20"/>
    </row>
    <row r="127" spans="19:21" x14ac:dyDescent="0.2">
      <c r="S127" s="20"/>
      <c r="T127" s="20"/>
      <c r="U127" s="20"/>
    </row>
    <row r="128" spans="19:21" x14ac:dyDescent="0.2">
      <c r="S128" s="20"/>
      <c r="T128" s="20"/>
      <c r="U128" s="20"/>
    </row>
    <row r="129" spans="19:21" x14ac:dyDescent="0.2">
      <c r="S129" s="20"/>
      <c r="T129" s="20"/>
      <c r="U129" s="20"/>
    </row>
    <row r="130" spans="19:21" x14ac:dyDescent="0.2">
      <c r="S130" s="20"/>
      <c r="T130" s="20"/>
      <c r="U130" s="20"/>
    </row>
    <row r="131" spans="19:21" x14ac:dyDescent="0.2">
      <c r="S131" s="20"/>
      <c r="T131" s="20"/>
      <c r="U131" s="20"/>
    </row>
    <row r="132" spans="19:21" x14ac:dyDescent="0.2">
      <c r="S132" s="20"/>
      <c r="T132" s="20"/>
      <c r="U132" s="20"/>
    </row>
    <row r="133" spans="19:21" x14ac:dyDescent="0.2">
      <c r="S133" s="20"/>
      <c r="T133" s="20"/>
      <c r="U133" s="20"/>
    </row>
    <row r="134" spans="19:21" x14ac:dyDescent="0.2">
      <c r="S134" s="20"/>
      <c r="T134" s="20"/>
      <c r="U134" s="20"/>
    </row>
    <row r="135" spans="19:21" x14ac:dyDescent="0.2">
      <c r="S135" s="20"/>
      <c r="T135" s="20"/>
      <c r="U135" s="20"/>
    </row>
    <row r="136" spans="19:21" x14ac:dyDescent="0.2">
      <c r="S136" s="20"/>
      <c r="T136" s="20"/>
      <c r="U136" s="20"/>
    </row>
    <row r="137" spans="19:21" x14ac:dyDescent="0.2">
      <c r="S137" s="20"/>
      <c r="T137" s="20"/>
      <c r="U137" s="20"/>
    </row>
  </sheetData>
  <sheetProtection algorithmName="SHA-512" hashValue="vNCz6GtsMxK5cqNOrZqUcNBw868r25lYmrVgIZgG0C+bL0VUmntLuUeUh4sFelsEXhz0FCB4LCBuf/6dfg+OWg==" saltValue="+rrmFQHp7ZbeNHW/+rCiQw==" spinCount="100000" sheet="1" objects="1" scenarios="1" selectLockedCells="1" selectUnlockedCells="1"/>
  <mergeCells count="1">
    <mergeCell ref="F1:G3"/>
  </mergeCells>
  <pageMargins left="0.7" right="0.7" top="0.75" bottom="0.75" header="0.3" footer="0.3"/>
  <pageSetup paperSize="9" orientation="portrait" horizontalDpi="4294967293" verticalDpi="4294967293" r:id="rId1"/>
  <headerFooter>
    <oddFooter>&amp;R&amp;8Last Saved: 7-Dec-2016</oddFooter>
  </headerFooter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Posted_x0020_Date xmlns="99f8b140-4a43-439e-9ff1-0e4a326da793" xsi:nil="true"/>
    <Description0 xmlns="99f8b140-4a43-439e-9ff1-0e4a326da7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D349D0927BD45875E7C9E77D3BD12" ma:contentTypeVersion="3" ma:contentTypeDescription="Create a new document." ma:contentTypeScope="" ma:versionID="623b3aa326770dc33bd6969361872452">
  <xsd:schema xmlns:xsd="http://www.w3.org/2001/XMLSchema" xmlns:xs="http://www.w3.org/2001/XMLSchema" xmlns:p="http://schemas.microsoft.com/office/2006/metadata/properties" xmlns:ns2="99f8b140-4a43-439e-9ff1-0e4a326da793" targetNamespace="http://schemas.microsoft.com/office/2006/metadata/properties" ma:root="true" ma:fieldsID="ad3cbaefdf42b4c1d2be62e27157c48b" ns2:_="">
    <xsd:import namespace="99f8b140-4a43-439e-9ff1-0e4a326da793"/>
    <xsd:element name="properties">
      <xsd:complexType>
        <xsd:sequence>
          <xsd:element name="documentManagement">
            <xsd:complexType>
              <xsd:all>
                <xsd:element ref="ns2:File_x0020_Posted_x0020_Date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8b140-4a43-439e-9ff1-0e4a326da793" elementFormDefault="qualified">
    <xsd:import namespace="http://schemas.microsoft.com/office/2006/documentManagement/types"/>
    <xsd:import namespace="http://schemas.microsoft.com/office/infopath/2007/PartnerControls"/>
    <xsd:element name="File_x0020_Posted_x0020_Date" ma:index="8" nillable="true" ma:displayName="File Posted Date" ma:format="DateOnly" ma:internalName="File_x0020_Posted_x0020_Date">
      <xsd:simpleType>
        <xsd:restriction base="dms:DateTime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03815-9100-4E69-A8A4-DF8F81383DA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0AF463B-448A-4FCC-8C45-CB6EA08662A4}">
  <ds:schemaRefs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9f8b140-4a43-439e-9ff1-0e4a326da793"/>
  </ds:schemaRefs>
</ds:datastoreItem>
</file>

<file path=customXml/itemProps3.xml><?xml version="1.0" encoding="utf-8"?>
<ds:datastoreItem xmlns:ds="http://schemas.openxmlformats.org/officeDocument/2006/customXml" ds:itemID="{3CEF909D-68FE-44F9-A5D8-3183CF692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8b140-4a43-439e-9ff1-0e4a326da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082947-B758-46AA-96B7-5B9532504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Risk Register</vt:lpstr>
      <vt:lpstr>Risk Stats</vt:lpstr>
      <vt:lpstr>RiskMatrix</vt:lpstr>
      <vt:lpstr>Definition Tables</vt:lpstr>
      <vt:lpstr>DescConsequence</vt:lpstr>
      <vt:lpstr>DescLikelihood</vt:lpstr>
      <vt:lpstr>'Risk Register'!Print_Area</vt:lpstr>
      <vt:lpstr>RiskMatrix!Print_Area</vt:lpstr>
      <vt:lpstr>ReviewFreq</vt:lpstr>
      <vt:lpstr>rExtreme</vt:lpstr>
      <vt:lpstr>rHigh</vt:lpstr>
      <vt:lpstr>RIOCatSt</vt:lpstr>
      <vt:lpstr>RIOLevel</vt:lpstr>
      <vt:lpstr>RIOType</vt:lpstr>
      <vt:lpstr>RiskCategory</vt:lpstr>
      <vt:lpstr>RiskCatSt</vt:lpstr>
      <vt:lpstr>rLow</vt:lpstr>
      <vt:lpstr>rModerate</vt:lpstr>
    </vt:vector>
  </TitlesOfParts>
  <Company>Hyundai Motor Company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</dc:title>
  <dc:creator>masonj</dc:creator>
  <cp:lastModifiedBy>Jag Dichoso</cp:lastModifiedBy>
  <cp:lastPrinted>2016-06-15T02:59:26Z</cp:lastPrinted>
  <dcterms:created xsi:type="dcterms:W3CDTF">2007-09-16T23:42:53Z</dcterms:created>
  <dcterms:modified xsi:type="dcterms:W3CDTF">2024-10-11T01:15:29Z</dcterms:modified>
</cp:coreProperties>
</file>